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gile Assets\Desktop\คุณแก้วใจ\ส่ง\"/>
    </mc:Choice>
  </mc:AlternateContent>
  <xr:revisionPtr revIDLastSave="0" documentId="13_ncr:1_{544DD37D-8AE9-4DBD-ACF5-64394492EA30}" xr6:coauthVersionLast="47" xr6:coauthVersionMax="47" xr10:uidLastSave="{00000000-0000-0000-0000-000000000000}"/>
  <bookViews>
    <workbookView xWindow="28680" yWindow="-120" windowWidth="29040" windowHeight="15720" activeTab="1" xr2:uid="{3E44A331-0732-448D-B613-9D985D46F1A2}"/>
  </bookViews>
  <sheets>
    <sheet name="ลูกหนี้การค้า ณ พ.ค.68" sheetId="1" r:id="rId1"/>
    <sheet name="ลูกหนี้ฟ้องร้อง" sheetId="2" r:id="rId2"/>
  </sheets>
  <externalReferences>
    <externalReference r:id="rId3"/>
  </externalReferences>
  <definedNames>
    <definedName name="_xlnm._FilterDatabase" localSheetId="0" hidden="1">'ลูกหนี้การค้า ณ พ.ค.68'!$B$4:$AE$51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2" l="1"/>
  <c r="I12" i="2"/>
  <c r="K12" i="2" s="1"/>
  <c r="M12" i="2" s="1"/>
  <c r="O12" i="2" s="1"/>
  <c r="H12" i="2"/>
  <c r="G12" i="2"/>
  <c r="F12" i="2"/>
  <c r="D12" i="2"/>
  <c r="J11" i="2"/>
  <c r="I11" i="2"/>
  <c r="K11" i="2" s="1"/>
  <c r="M11" i="2" s="1"/>
  <c r="O11" i="2" s="1"/>
  <c r="H11" i="2"/>
  <c r="G11" i="2"/>
  <c r="F11" i="2"/>
  <c r="D11" i="2"/>
  <c r="N10" i="2"/>
  <c r="N14" i="2" s="1"/>
  <c r="L10" i="2"/>
  <c r="J10" i="2"/>
  <c r="I10" i="2"/>
  <c r="H10" i="2"/>
  <c r="G10" i="2"/>
  <c r="F10" i="2"/>
  <c r="D10" i="2"/>
  <c r="C10" i="2"/>
  <c r="L9" i="2"/>
  <c r="J9" i="2"/>
  <c r="I9" i="2"/>
  <c r="K9" i="2" s="1"/>
  <c r="M9" i="2" s="1"/>
  <c r="O9" i="2" s="1"/>
  <c r="H9" i="2"/>
  <c r="G9" i="2"/>
  <c r="F9" i="2"/>
  <c r="D9" i="2"/>
  <c r="C9" i="2"/>
  <c r="L8" i="2"/>
  <c r="J8" i="2"/>
  <c r="I8" i="2"/>
  <c r="H8" i="2"/>
  <c r="G8" i="2"/>
  <c r="F8" i="2"/>
  <c r="D8" i="2"/>
  <c r="C8" i="2"/>
  <c r="L7" i="2"/>
  <c r="J7" i="2"/>
  <c r="I7" i="2"/>
  <c r="H7" i="2"/>
  <c r="G7" i="2"/>
  <c r="F7" i="2"/>
  <c r="D7" i="2"/>
  <c r="C7" i="2"/>
  <c r="L6" i="2"/>
  <c r="J6" i="2"/>
  <c r="I6" i="2"/>
  <c r="H6" i="2"/>
  <c r="G6" i="2"/>
  <c r="F6" i="2"/>
  <c r="D6" i="2"/>
  <c r="C6" i="2"/>
  <c r="L5" i="2"/>
  <c r="J5" i="2"/>
  <c r="I5" i="2"/>
  <c r="H5" i="2"/>
  <c r="F5" i="2"/>
  <c r="K51" i="1"/>
  <c r="N51" i="1"/>
  <c r="O51" i="1"/>
  <c r="P51" i="1"/>
  <c r="R51" i="1"/>
  <c r="S51" i="1"/>
  <c r="M51" i="1"/>
  <c r="L51" i="1"/>
  <c r="Y51" i="1"/>
  <c r="W51" i="1"/>
  <c r="V51" i="1"/>
  <c r="AB51" i="1"/>
  <c r="AC51" i="1"/>
  <c r="AD51" i="1"/>
  <c r="AE51" i="1"/>
  <c r="AA51" i="1"/>
  <c r="Z51" i="1"/>
  <c r="AG44" i="1"/>
  <c r="AH44" i="1" s="1"/>
  <c r="AG45" i="1"/>
  <c r="AH45" i="1" s="1"/>
  <c r="AG46" i="1"/>
  <c r="AH46" i="1" s="1"/>
  <c r="AG47" i="1"/>
  <c r="AH47" i="1" s="1"/>
  <c r="AG48" i="1"/>
  <c r="AH48" i="1" s="1"/>
  <c r="AG49" i="1"/>
  <c r="AH49" i="1" s="1"/>
  <c r="AG16" i="1"/>
  <c r="AH16" i="1" s="1"/>
  <c r="L14" i="2" l="1"/>
  <c r="K7" i="2"/>
  <c r="M7" i="2" s="1"/>
  <c r="O7" i="2" s="1"/>
  <c r="J14" i="2"/>
  <c r="K10" i="2"/>
  <c r="M10" i="2" s="1"/>
  <c r="O10" i="2" s="1"/>
  <c r="K8" i="2"/>
  <c r="M8" i="2" s="1"/>
  <c r="O8" i="2" s="1"/>
  <c r="K5" i="2"/>
  <c r="M5" i="2" s="1"/>
  <c r="K6" i="2"/>
  <c r="M6" i="2" s="1"/>
  <c r="O6" i="2" s="1"/>
  <c r="H14" i="2"/>
  <c r="I14" i="2"/>
  <c r="K14" i="2" l="1"/>
  <c r="M14" i="2"/>
  <c r="O5" i="2"/>
  <c r="O14" i="2" s="1"/>
  <c r="AG5" i="1" l="1"/>
  <c r="AH5" i="1" s="1"/>
  <c r="AG6" i="1"/>
  <c r="AH6" i="1" s="1"/>
  <c r="AG7" i="1"/>
  <c r="AH7" i="1"/>
  <c r="AG8" i="1"/>
  <c r="AH8" i="1" s="1"/>
  <c r="AG9" i="1"/>
  <c r="AH9" i="1" s="1"/>
  <c r="AG10" i="1"/>
  <c r="AH10" i="1" s="1"/>
  <c r="AG11" i="1"/>
  <c r="AH11" i="1" s="1"/>
  <c r="AG12" i="1"/>
  <c r="AH12" i="1" s="1"/>
  <c r="AG13" i="1"/>
  <c r="AH13" i="1" s="1"/>
  <c r="AG14" i="1"/>
  <c r="AH14" i="1" s="1"/>
  <c r="AG15" i="1"/>
  <c r="AH15" i="1"/>
  <c r="AG17" i="1"/>
  <c r="AH17" i="1" s="1"/>
  <c r="AG18" i="1"/>
  <c r="AH18" i="1" s="1"/>
  <c r="AG19" i="1"/>
  <c r="AH19" i="1" s="1"/>
  <c r="AG20" i="1"/>
  <c r="AH20" i="1"/>
  <c r="AG21" i="1"/>
  <c r="AH21" i="1" s="1"/>
  <c r="AG22" i="1"/>
  <c r="AH22" i="1" s="1"/>
  <c r="AG23" i="1"/>
  <c r="AH23" i="1" s="1"/>
  <c r="AG24" i="1"/>
  <c r="AH24" i="1" s="1"/>
  <c r="AG25" i="1"/>
  <c r="AH25" i="1" s="1"/>
  <c r="AG26" i="1"/>
  <c r="AH26" i="1" s="1"/>
  <c r="AG27" i="1"/>
  <c r="AH27" i="1" s="1"/>
  <c r="AG28" i="1"/>
  <c r="AH28" i="1" s="1"/>
  <c r="AG29" i="1"/>
  <c r="AH29" i="1" s="1"/>
  <c r="AG30" i="1"/>
  <c r="AH30" i="1" s="1"/>
  <c r="AG31" i="1"/>
  <c r="AH31" i="1" s="1"/>
  <c r="AG32" i="1"/>
  <c r="AH32" i="1" s="1"/>
  <c r="AG33" i="1"/>
  <c r="AH33" i="1" s="1"/>
  <c r="AG34" i="1"/>
  <c r="AH34" i="1" s="1"/>
  <c r="AG35" i="1"/>
  <c r="AH35" i="1" s="1"/>
  <c r="AG36" i="1"/>
  <c r="AH36" i="1" s="1"/>
  <c r="AG37" i="1"/>
  <c r="AH37" i="1" s="1"/>
  <c r="AG38" i="1"/>
  <c r="AH38" i="1" s="1"/>
  <c r="AG39" i="1"/>
  <c r="AH39" i="1" s="1"/>
  <c r="AG40" i="1"/>
  <c r="AH40" i="1" s="1"/>
  <c r="AG41" i="1"/>
  <c r="AH41" i="1" s="1"/>
  <c r="AG42" i="1"/>
  <c r="AH42" i="1" s="1"/>
  <c r="AG43" i="1"/>
  <c r="AH43" i="1" s="1"/>
  <c r="AK12" i="1"/>
  <c r="AK11" i="1"/>
  <c r="AK10" i="1"/>
  <c r="AK9" i="1"/>
  <c r="AK8" i="1"/>
  <c r="AK7" i="1"/>
</calcChain>
</file>

<file path=xl/sharedStrings.xml><?xml version="1.0" encoding="utf-8"?>
<sst xmlns="http://schemas.openxmlformats.org/spreadsheetml/2006/main" count="205" uniqueCount="126">
  <si>
    <t xml:space="preserve">บริษัท อาไจล์ แอสเซ็ทส์ จำกัด                                      </t>
  </si>
  <si>
    <t>รายละเอียดของลูกหนี้สัญญาเช่าซื้อ ณ วันที่ 31 พฤษภาคม 2568</t>
  </si>
  <si>
    <t>ลำดับที่</t>
  </si>
  <si>
    <t>สัญญาเลขที่</t>
  </si>
  <si>
    <t>ชื่อลูกค้า</t>
  </si>
  <si>
    <t>ประเภทของสัญญา</t>
  </si>
  <si>
    <t>วันที่เริ่มต้นสัญญา</t>
  </si>
  <si>
    <t>วันที่สิ้นสุดสัญญา</t>
  </si>
  <si>
    <t>อัตราดอกเบี้ยต่อปี</t>
  </si>
  <si>
    <t>จำนวนงวด</t>
  </si>
  <si>
    <t>จำนวนงวดคงเหลือ</t>
  </si>
  <si>
    <t>ค่าเช่า/งวด (Exc. VAT)</t>
  </si>
  <si>
    <t>เงินต้น (ไม่รวม Vat)</t>
  </si>
  <si>
    <t>ดอกเบี้ย</t>
  </si>
  <si>
    <t>ลูกหนี้ตามสัญญา (ไม่รวม Vat)</t>
  </si>
  <si>
    <t>คงเหลือ</t>
  </si>
  <si>
    <t>จ่ายชำระ</t>
  </si>
  <si>
    <t>จำนวนวันที่ค้างชำระ(สูงสุด)</t>
  </si>
  <si>
    <t>รวมค่าเช่าค้างชำระ</t>
  </si>
  <si>
    <t>ลูกหนี้ตามสัญญาคงเหลือ</t>
  </si>
  <si>
    <t>หมายเหตุ</t>
  </si>
  <si>
    <t>check</t>
  </si>
  <si>
    <t>Normal</t>
  </si>
  <si>
    <t>1 - 30 Days</t>
  </si>
  <si>
    <t>31 - 60 Days</t>
  </si>
  <si>
    <t>61 - 90 Days</t>
  </si>
  <si>
    <t>&gt; 90 Days</t>
  </si>
  <si>
    <t>TOTAL</t>
  </si>
  <si>
    <t>ลูกหนี้ตามสัญญา(รวม Vat)</t>
  </si>
  <si>
    <t>LA01/052561</t>
  </si>
  <si>
    <t>บริษัท เฮอริเทจ เอสเตสท์ จำกัด</t>
  </si>
  <si>
    <t>เช่าซื้อ</t>
  </si>
  <si>
    <t>สรุปพอร์ตลูกหนี้</t>
  </si>
  <si>
    <t>AGA/10-LA2021</t>
  </si>
  <si>
    <t>บริษัท เอเอ็มเอช รัชดา จำกัด</t>
  </si>
  <si>
    <t>รายการ</t>
  </si>
  <si>
    <t>ยอดสินเชื่อ</t>
  </si>
  <si>
    <t>AGA/11-LA2021</t>
  </si>
  <si>
    <t>บริษัท เอเอ็มเอช สุขุมวิท 8 จำกัด</t>
  </si>
  <si>
    <t>AGA/19-LA2021</t>
  </si>
  <si>
    <t>นางสาวเปมิกา  พิศาลบุญโชติ</t>
  </si>
  <si>
    <t>AGA/21-LA2021</t>
  </si>
  <si>
    <t>ห้างหุ้นส่วนจำกัด โอ๊ตบริการ</t>
  </si>
  <si>
    <t>AGA/23-LA2022</t>
  </si>
  <si>
    <t>คุณเรวัฒน์  ทิพย์บรรพต</t>
  </si>
  <si>
    <t>AGA/26-LA2022</t>
  </si>
  <si>
    <t>คุณสกุณา ทองอุบล</t>
  </si>
  <si>
    <t>AGA/28-LA2022</t>
  </si>
  <si>
    <t>บริษัท เอส.ดับบลิว.โอ.ที.พรีซิซั่น จำกัด</t>
  </si>
  <si>
    <t>AGA/30-LA2022</t>
  </si>
  <si>
    <t>บริษัท ออโรร่า ไร้ซ์ จำกัด</t>
  </si>
  <si>
    <t>AGA/31-LA2022</t>
  </si>
  <si>
    <t>ร้านพีพี พลาสติก โดยคุณอานิกาญจน์</t>
  </si>
  <si>
    <t>AGA/37-LA2022</t>
  </si>
  <si>
    <t>บริษัท สยาม เอพีที คัทติ้ง ทูลส์ เซอร์วิส จำกัด</t>
  </si>
  <si>
    <t>AGA/38-LA2022</t>
  </si>
  <si>
    <t>บริษัท โอเชี่ยน กรีน แอสเสท จำกัด</t>
  </si>
  <si>
    <t>AGA/41-LA2023</t>
  </si>
  <si>
    <t>บริษัท ชุมพรเอกฟ้า จำกัด</t>
  </si>
  <si>
    <t>AGA/42-LA2023</t>
  </si>
  <si>
    <t>บริษัท โตโน่ น้ำดื่ม 1977 จำกัด</t>
  </si>
  <si>
    <t>AGA/43-LA2023</t>
  </si>
  <si>
    <t>บริษัท อุดมทรัพย์ฟาร์ม จำกัด</t>
  </si>
  <si>
    <t>AGA/44-LA2023</t>
  </si>
  <si>
    <t>บริษัท ภาคใต้การบาดาลและธุรกิจ จำกัด</t>
  </si>
  <si>
    <t>AGA/45-LA2023</t>
  </si>
  <si>
    <t>หจก.จส.รวยทรัพย์ ฟาร์มหมู</t>
  </si>
  <si>
    <t>AGA/47-LA2023</t>
  </si>
  <si>
    <t>บริษัท โปรเทค ฟิลด์ จำกัด</t>
  </si>
  <si>
    <t>AGA/48-LA2023</t>
  </si>
  <si>
    <t>บริษัท โฟร์เอ็ม พรีซิชั่น ทูลส์ จำกัด</t>
  </si>
  <si>
    <t>AGA/51-LA2024</t>
  </si>
  <si>
    <t>บจก. ไอซ์ เทคโนโลยี พรอไพรทารี</t>
  </si>
  <si>
    <t>AGA/52-LA2024</t>
  </si>
  <si>
    <t>บจก.พีพี อะกริบิซิเนส</t>
  </si>
  <si>
    <t>AGA/53-LA2024</t>
  </si>
  <si>
    <t>บจก. ชัยพรโฮลดิ้ง</t>
  </si>
  <si>
    <t>AGA/54-LA2024</t>
  </si>
  <si>
    <t>บจก. วี.ไอ.พี. วอเตอร์</t>
  </si>
  <si>
    <t>AGA/55-LA2024</t>
  </si>
  <si>
    <t>บจก.ดี สตรอง กรุ๊ป</t>
  </si>
  <si>
    <t>AGA/57-LA2024</t>
  </si>
  <si>
    <t>บริษัท เพอร์เฟค ฟู้ด โฟรเซ่น</t>
  </si>
  <si>
    <t>AGA/58-LA2024</t>
  </si>
  <si>
    <t>บริษัท บี.ซี.เอ็ม.เอ จำกัด</t>
  </si>
  <si>
    <t>AGA/60-LA2024</t>
  </si>
  <si>
    <t>บจก. สำราญทรัพย์ฟู้ดส์</t>
  </si>
  <si>
    <t>AGA/61-LA2024</t>
  </si>
  <si>
    <t>AGA/62-LA2024</t>
  </si>
  <si>
    <t>บจก.พราวเทค อินดัสตรี้</t>
  </si>
  <si>
    <t>AGA/63-LA2024</t>
  </si>
  <si>
    <t>บจก.น้ำดื่ม ออเร้นจ์</t>
  </si>
  <si>
    <t>AGA/64-LA2024</t>
  </si>
  <si>
    <t>บจก. ทีอาร์ที วอเตอร์</t>
  </si>
  <si>
    <t>AGA/66-LA2025</t>
  </si>
  <si>
    <t>บจก.นันทวรรณ กรีนดริ้งค์</t>
  </si>
  <si>
    <t>AGA/67-LA2025</t>
  </si>
  <si>
    <t>AGA/65-LA2024</t>
  </si>
  <si>
    <t>หจก.ไลฟ์ รีพับลิก</t>
  </si>
  <si>
    <t>AGA/68-LA2025</t>
  </si>
  <si>
    <t>หจก. วี.ไอ.พี. วอเตอร์ (HPB)</t>
  </si>
  <si>
    <t>AGA/69-LA2025</t>
  </si>
  <si>
    <t>หจก. วี.ไอ.พี. วอเตอร์ (HP)</t>
  </si>
  <si>
    <t>AGA/70-LA2025</t>
  </si>
  <si>
    <t>น้ำดื่ม วี อาร์ โดยคุณพลาญชัย รุ่งเรืองยั่งยืน</t>
  </si>
  <si>
    <t>AGA/11-PL082024</t>
  </si>
  <si>
    <t>เงินกู้</t>
  </si>
  <si>
    <t>AGA/12-PL102024</t>
  </si>
  <si>
    <t>AGA/10-PL07/2024</t>
  </si>
  <si>
    <t>AGA/14-PL012025</t>
  </si>
  <si>
    <t>เงินกู้(*)</t>
  </si>
  <si>
    <t>AGA/15-PL012025</t>
  </si>
  <si>
    <t>บริษัท สยาม บี บี อาร์ ซิสเทม จำกัด</t>
  </si>
  <si>
    <t>AGA/16-PL012025</t>
  </si>
  <si>
    <t>ECO/02-LA082019</t>
  </si>
  <si>
    <t>ซื้อ-ขาย</t>
  </si>
  <si>
    <t>AGA/05-PUR08/2023</t>
  </si>
  <si>
    <t>คงเหลือ (รวม Vat)</t>
  </si>
  <si>
    <t>ลำดับ</t>
  </si>
  <si>
    <t>รวม</t>
  </si>
  <si>
    <t>ประเภทสัญญา</t>
  </si>
  <si>
    <t>ค่าเช่า/งวด  (ไม่รวม Vat)</t>
  </si>
  <si>
    <t>AGA/16-LA2021</t>
  </si>
  <si>
    <t>ร้านกู๊ดวอเวอร์ โดยนายธนพนธ์  จินโน</t>
  </si>
  <si>
    <t>AGA/59-LA2024</t>
  </si>
  <si>
    <t>AGA/09-PL06/2024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</si>
</sst>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\-??_-;_-@_-"/>
    <numFmt numFmtId="165" formatCode="_(* #,##0_);_(* \(#,##0\);_(* &quot;-&quot;??_);_(@_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4"/>
      <name val="Cordia New"/>
      <family val="2"/>
    </font>
    <font>
      <sz val="12"/>
      <color theme="1"/>
      <name val="Browallia New"/>
      <family val="2"/>
    </font>
    <font>
      <b/>
      <sz val="12"/>
      <color theme="1"/>
      <name val="Browallia New"/>
      <family val="2"/>
    </font>
    <font>
      <sz val="11"/>
      <color theme="1"/>
      <name val="Arial"/>
      <family val="2"/>
    </font>
    <font>
      <sz val="12"/>
      <name val="Browallia New"/>
      <family val="2"/>
    </font>
    <font>
      <b/>
      <sz val="12"/>
      <color rgb="FFFF0000"/>
      <name val="Browallia New"/>
      <family val="2"/>
    </font>
    <font>
      <b/>
      <sz val="12"/>
      <name val="Browallia New"/>
      <family val="2"/>
    </font>
    <font>
      <b/>
      <sz val="12"/>
      <color rgb="FFC00000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164" fontId="2" fillId="0" borderId="0" applyFill="0" applyBorder="0" applyAlignment="0" applyProtection="0"/>
    <xf numFmtId="9" fontId="2" fillId="0" borderId="0" applyFill="0" applyBorder="0" applyAlignment="0" applyProtection="0"/>
  </cellStyleXfs>
  <cellXfs count="138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shrinkToFit="1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0" xfId="2" applyFont="1" applyAlignment="1">
      <alignment vertical="center"/>
    </xf>
    <xf numFmtId="0" fontId="3" fillId="2" borderId="0" xfId="3" applyFont="1" applyFill="1" applyAlignment="1">
      <alignment horizontal="center" vertical="center"/>
    </xf>
    <xf numFmtId="164" fontId="6" fillId="0" borderId="0" xfId="4" applyFont="1" applyFill="1" applyAlignment="1">
      <alignment vertical="center"/>
    </xf>
    <xf numFmtId="4" fontId="3" fillId="0" borderId="0" xfId="2" applyNumberFormat="1" applyFont="1" applyAlignment="1">
      <alignment vertical="center" wrapText="1"/>
    </xf>
    <xf numFmtId="0" fontId="6" fillId="2" borderId="0" xfId="2" applyFont="1" applyFill="1" applyAlignment="1">
      <alignment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 shrinkToFit="1"/>
    </xf>
    <xf numFmtId="0" fontId="6" fillId="0" borderId="0" xfId="2" applyFont="1" applyAlignment="1">
      <alignment vertical="center"/>
    </xf>
    <xf numFmtId="0" fontId="6" fillId="2" borderId="0" xfId="2" applyFont="1" applyFill="1" applyAlignment="1">
      <alignment horizontal="center" vertical="center"/>
    </xf>
    <xf numFmtId="43" fontId="6" fillId="0" borderId="0" xfId="2" applyNumberFormat="1" applyFont="1" applyAlignment="1">
      <alignment vertical="center"/>
    </xf>
    <xf numFmtId="4" fontId="6" fillId="0" borderId="0" xfId="2" applyNumberFormat="1" applyFont="1" applyAlignment="1">
      <alignment vertical="center" wrapText="1"/>
    </xf>
    <xf numFmtId="4" fontId="6" fillId="0" borderId="0" xfId="2" applyNumberFormat="1" applyFont="1" applyAlignment="1">
      <alignment vertical="center"/>
    </xf>
    <xf numFmtId="0" fontId="8" fillId="2" borderId="0" xfId="2" applyFont="1" applyFill="1" applyAlignment="1">
      <alignment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shrinkToFit="1"/>
    </xf>
    <xf numFmtId="0" fontId="4" fillId="4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4" fontId="4" fillId="4" borderId="5" xfId="2" applyNumberFormat="1" applyFont="1" applyFill="1" applyBorder="1" applyAlignment="1">
      <alignment horizontal="center" vertical="center" wrapText="1"/>
    </xf>
    <xf numFmtId="4" fontId="4" fillId="4" borderId="6" xfId="2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4" fontId="4" fillId="5" borderId="8" xfId="2" applyNumberFormat="1" applyFont="1" applyFill="1" applyBorder="1" applyAlignment="1">
      <alignment horizontal="center" vertical="center" wrapText="1"/>
    </xf>
    <xf numFmtId="0" fontId="4" fillId="5" borderId="9" xfId="2" applyFont="1" applyFill="1" applyBorder="1" applyAlignment="1">
      <alignment horizontal="center" vertical="center" wrapText="1"/>
    </xf>
    <xf numFmtId="0" fontId="4" fillId="5" borderId="10" xfId="2" applyFont="1" applyFill="1" applyBorder="1" applyAlignment="1">
      <alignment horizontal="center" vertical="center" wrapText="1"/>
    </xf>
    <xf numFmtId="0" fontId="8" fillId="0" borderId="0" xfId="2" applyFont="1" applyAlignment="1">
      <alignment vertical="center"/>
    </xf>
    <xf numFmtId="0" fontId="6" fillId="0" borderId="11" xfId="2" applyFont="1" applyBorder="1" applyAlignment="1">
      <alignment horizontal="center" vertical="center"/>
    </xf>
    <xf numFmtId="165" fontId="6" fillId="0" borderId="15" xfId="2" applyNumberFormat="1" applyFont="1" applyBorder="1" applyAlignment="1">
      <alignment vertical="center"/>
    </xf>
    <xf numFmtId="4" fontId="6" fillId="0" borderId="16" xfId="2" applyNumberFormat="1" applyFont="1" applyBorder="1" applyAlignment="1">
      <alignment vertical="center"/>
    </xf>
    <xf numFmtId="4" fontId="6" fillId="0" borderId="17" xfId="2" applyNumberFormat="1" applyFont="1" applyBorder="1" applyAlignment="1">
      <alignment vertical="center"/>
    </xf>
    <xf numFmtId="4" fontId="6" fillId="0" borderId="18" xfId="2" applyNumberFormat="1" applyFont="1" applyBorder="1" applyAlignment="1">
      <alignment vertical="center"/>
    </xf>
    <xf numFmtId="0" fontId="6" fillId="0" borderId="19" xfId="2" applyFont="1" applyBorder="1" applyAlignment="1">
      <alignment horizontal="center" vertical="center"/>
    </xf>
    <xf numFmtId="4" fontId="6" fillId="0" borderId="21" xfId="2" applyNumberFormat="1" applyFont="1" applyBorder="1" applyAlignment="1">
      <alignment vertical="center"/>
    </xf>
    <xf numFmtId="4" fontId="6" fillId="0" borderId="22" xfId="2" applyNumberFormat="1" applyFont="1" applyBorder="1" applyAlignment="1">
      <alignment vertical="center"/>
    </xf>
    <xf numFmtId="4" fontId="6" fillId="0" borderId="23" xfId="2" applyNumberFormat="1" applyFont="1" applyBorder="1" applyAlignment="1">
      <alignment vertical="center"/>
    </xf>
    <xf numFmtId="0" fontId="6" fillId="2" borderId="15" xfId="2" applyFont="1" applyFill="1" applyBorder="1" applyAlignment="1">
      <alignment vertical="center" shrinkToFit="1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6" xfId="2" applyFont="1" applyBorder="1" applyAlignment="1">
      <alignment vertical="center" shrinkToFit="1"/>
    </xf>
    <xf numFmtId="0" fontId="6" fillId="0" borderId="26" xfId="2" applyFont="1" applyBorder="1" applyAlignment="1">
      <alignment vertical="center"/>
    </xf>
    <xf numFmtId="0" fontId="6" fillId="2" borderId="26" xfId="2" applyFont="1" applyFill="1" applyBorder="1" applyAlignment="1">
      <alignment horizontal="center" vertical="center"/>
    </xf>
    <xf numFmtId="164" fontId="6" fillId="0" borderId="26" xfId="4" applyFont="1" applyFill="1" applyBorder="1" applyAlignment="1">
      <alignment vertical="center"/>
    </xf>
    <xf numFmtId="0" fontId="6" fillId="2" borderId="26" xfId="2" applyFont="1" applyFill="1" applyBorder="1" applyAlignment="1">
      <alignment vertical="center"/>
    </xf>
    <xf numFmtId="4" fontId="6" fillId="0" borderId="26" xfId="2" applyNumberFormat="1" applyFont="1" applyBorder="1" applyAlignment="1">
      <alignment vertical="center" wrapText="1"/>
    </xf>
    <xf numFmtId="4" fontId="6" fillId="0" borderId="27" xfId="2" applyNumberFormat="1" applyFont="1" applyBorder="1" applyAlignment="1">
      <alignment vertical="center" wrapText="1"/>
    </xf>
    <xf numFmtId="0" fontId="6" fillId="0" borderId="27" xfId="2" applyFont="1" applyBorder="1" applyAlignment="1">
      <alignment vertical="center"/>
    </xf>
    <xf numFmtId="4" fontId="6" fillId="0" borderId="28" xfId="2" applyNumberFormat="1" applyFont="1" applyBorder="1" applyAlignment="1">
      <alignment vertical="center"/>
    </xf>
    <xf numFmtId="4" fontId="6" fillId="0" borderId="29" xfId="2" applyNumberFormat="1" applyFont="1" applyBorder="1" applyAlignment="1">
      <alignment vertical="center"/>
    </xf>
    <xf numFmtId="0" fontId="6" fillId="2" borderId="7" xfId="2" applyFont="1" applyFill="1" applyBorder="1" applyAlignment="1">
      <alignment horizontal="center" vertical="center"/>
    </xf>
    <xf numFmtId="164" fontId="8" fillId="0" borderId="2" xfId="2" applyNumberFormat="1" applyFont="1" applyBorder="1" applyAlignment="1">
      <alignment vertical="center"/>
    </xf>
    <xf numFmtId="164" fontId="8" fillId="0" borderId="3" xfId="2" applyNumberFormat="1" applyFont="1" applyBorder="1" applyAlignment="1">
      <alignment vertical="center"/>
    </xf>
    <xf numFmtId="164" fontId="8" fillId="0" borderId="1" xfId="2" applyNumberFormat="1" applyFont="1" applyBorder="1" applyAlignment="1">
      <alignment vertical="center"/>
    </xf>
    <xf numFmtId="164" fontId="8" fillId="0" borderId="4" xfId="2" applyNumberFormat="1" applyFont="1" applyBorder="1" applyAlignment="1">
      <alignment vertical="center"/>
    </xf>
    <xf numFmtId="10" fontId="9" fillId="0" borderId="0" xfId="5" applyNumberFormat="1" applyFont="1" applyFill="1" applyAlignment="1">
      <alignment vertical="center"/>
    </xf>
    <xf numFmtId="10" fontId="6" fillId="0" borderId="0" xfId="5" applyNumberFormat="1" applyFont="1" applyFill="1" applyAlignment="1">
      <alignment vertical="center"/>
    </xf>
    <xf numFmtId="10" fontId="6" fillId="2" borderId="0" xfId="5" applyNumberFormat="1" applyFont="1" applyFill="1" applyAlignment="1">
      <alignment vertical="center"/>
    </xf>
    <xf numFmtId="4" fontId="6" fillId="0" borderId="0" xfId="5" applyNumberFormat="1" applyFont="1" applyFill="1" applyAlignment="1">
      <alignment vertical="center" wrapText="1"/>
    </xf>
    <xf numFmtId="0" fontId="6" fillId="2" borderId="0" xfId="2" applyFont="1" applyFill="1" applyAlignment="1">
      <alignment vertical="center" shrinkToFit="1"/>
    </xf>
    <xf numFmtId="4" fontId="6" fillId="2" borderId="0" xfId="2" applyNumberFormat="1" applyFont="1" applyFill="1" applyAlignment="1">
      <alignment vertical="center" wrapText="1"/>
    </xf>
    <xf numFmtId="14" fontId="6" fillId="2" borderId="0" xfId="2" applyNumberFormat="1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6" fillId="2" borderId="12" xfId="2" applyFont="1" applyFill="1" applyBorder="1" applyAlignment="1">
      <alignment horizontal="center" vertical="center"/>
    </xf>
    <xf numFmtId="0" fontId="6" fillId="2" borderId="12" xfId="2" applyFont="1" applyFill="1" applyBorder="1" applyAlignment="1">
      <alignment vertical="center" shrinkToFit="1"/>
    </xf>
    <xf numFmtId="14" fontId="6" fillId="2" borderId="12" xfId="2" applyNumberFormat="1" applyFont="1" applyFill="1" applyBorder="1" applyAlignment="1">
      <alignment horizontal="center" vertical="center"/>
    </xf>
    <xf numFmtId="10" fontId="6" fillId="2" borderId="12" xfId="2" applyNumberFormat="1" applyFont="1" applyFill="1" applyBorder="1" applyAlignment="1">
      <alignment horizontal="center" vertical="center"/>
    </xf>
    <xf numFmtId="164" fontId="6" fillId="2" borderId="12" xfId="4" applyFont="1" applyFill="1" applyBorder="1" applyAlignment="1">
      <alignment vertical="center"/>
    </xf>
    <xf numFmtId="43" fontId="6" fillId="2" borderId="12" xfId="2" applyNumberFormat="1" applyFont="1" applyFill="1" applyBorder="1" applyAlignment="1">
      <alignment vertical="center"/>
    </xf>
    <xf numFmtId="165" fontId="6" fillId="2" borderId="12" xfId="2" applyNumberFormat="1" applyFont="1" applyFill="1" applyBorder="1" applyAlignment="1">
      <alignment horizontal="center" vertical="center"/>
    </xf>
    <xf numFmtId="43" fontId="3" fillId="2" borderId="12" xfId="2" applyNumberFormat="1" applyFont="1" applyFill="1" applyBorder="1" applyAlignment="1">
      <alignment vertical="center"/>
    </xf>
    <xf numFmtId="4" fontId="6" fillId="2" borderId="12" xfId="2" applyNumberFormat="1" applyFont="1" applyFill="1" applyBorder="1" applyAlignment="1">
      <alignment vertical="center" wrapText="1"/>
    </xf>
    <xf numFmtId="4" fontId="6" fillId="2" borderId="13" xfId="2" applyNumberFormat="1" applyFont="1" applyFill="1" applyBorder="1" applyAlignment="1">
      <alignment vertical="center" wrapText="1"/>
    </xf>
    <xf numFmtId="43" fontId="6" fillId="2" borderId="14" xfId="2" applyNumberFormat="1" applyFont="1" applyFill="1" applyBorder="1" applyAlignment="1">
      <alignment vertical="center"/>
    </xf>
    <xf numFmtId="0" fontId="6" fillId="2" borderId="15" xfId="2" applyFont="1" applyFill="1" applyBorder="1" applyAlignment="1">
      <alignment horizontal="center" vertical="center"/>
    </xf>
    <xf numFmtId="14" fontId="6" fillId="2" borderId="15" xfId="2" applyNumberFormat="1" applyFont="1" applyFill="1" applyBorder="1" applyAlignment="1">
      <alignment horizontal="center" vertical="center"/>
    </xf>
    <xf numFmtId="10" fontId="6" fillId="2" borderId="15" xfId="2" applyNumberFormat="1" applyFont="1" applyFill="1" applyBorder="1" applyAlignment="1">
      <alignment horizontal="center" vertical="center"/>
    </xf>
    <xf numFmtId="164" fontId="6" fillId="2" borderId="15" xfId="4" applyFont="1" applyFill="1" applyBorder="1" applyAlignment="1">
      <alignment vertical="center"/>
    </xf>
    <xf numFmtId="43" fontId="6" fillId="2" borderId="15" xfId="2" applyNumberFormat="1" applyFont="1" applyFill="1" applyBorder="1" applyAlignment="1">
      <alignment vertical="center"/>
    </xf>
    <xf numFmtId="165" fontId="6" fillId="2" borderId="15" xfId="2" applyNumberFormat="1" applyFont="1" applyFill="1" applyBorder="1" applyAlignment="1">
      <alignment horizontal="center" vertical="center"/>
    </xf>
    <xf numFmtId="43" fontId="3" fillId="2" borderId="15" xfId="2" applyNumberFormat="1" applyFont="1" applyFill="1" applyBorder="1" applyAlignment="1">
      <alignment vertical="center"/>
    </xf>
    <xf numFmtId="4" fontId="6" fillId="2" borderId="15" xfId="2" applyNumberFormat="1" applyFont="1" applyFill="1" applyBorder="1" applyAlignment="1">
      <alignment vertical="center" wrapText="1"/>
    </xf>
    <xf numFmtId="4" fontId="6" fillId="2" borderId="20" xfId="2" applyNumberFormat="1" applyFont="1" applyFill="1" applyBorder="1" applyAlignment="1">
      <alignment vertical="center" wrapText="1"/>
    </xf>
    <xf numFmtId="43" fontId="6" fillId="2" borderId="20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vertical="center" shrinkToFit="1"/>
    </xf>
    <xf numFmtId="14" fontId="3" fillId="2" borderId="15" xfId="2" applyNumberFormat="1" applyFont="1" applyFill="1" applyBorder="1" applyAlignment="1">
      <alignment horizontal="center" vertical="center"/>
    </xf>
    <xf numFmtId="10" fontId="3" fillId="2" borderId="15" xfId="2" applyNumberFormat="1" applyFont="1" applyFill="1" applyBorder="1" applyAlignment="1">
      <alignment horizontal="center" vertical="center"/>
    </xf>
    <xf numFmtId="164" fontId="3" fillId="2" borderId="15" xfId="4" applyFont="1" applyFill="1" applyBorder="1" applyAlignment="1">
      <alignment vertical="center"/>
    </xf>
    <xf numFmtId="165" fontId="3" fillId="2" borderId="15" xfId="2" applyNumberFormat="1" applyFont="1" applyFill="1" applyBorder="1" applyAlignment="1">
      <alignment horizontal="center" vertical="center"/>
    </xf>
    <xf numFmtId="165" fontId="6" fillId="2" borderId="15" xfId="2" applyNumberFormat="1" applyFont="1" applyFill="1" applyBorder="1" applyAlignment="1">
      <alignment vertical="center"/>
    </xf>
    <xf numFmtId="0" fontId="4" fillId="5" borderId="30" xfId="2" applyFont="1" applyFill="1" applyBorder="1" applyAlignment="1">
      <alignment horizontal="center" vertical="center" wrapText="1"/>
    </xf>
    <xf numFmtId="164" fontId="6" fillId="2" borderId="31" xfId="4" applyFont="1" applyFill="1" applyBorder="1" applyAlignment="1">
      <alignment vertical="center"/>
    </xf>
    <xf numFmtId="43" fontId="6" fillId="0" borderId="32" xfId="2" applyNumberFormat="1" applyFont="1" applyBorder="1" applyAlignment="1">
      <alignment vertical="center"/>
    </xf>
    <xf numFmtId="164" fontId="6" fillId="2" borderId="19" xfId="4" applyFont="1" applyFill="1" applyBorder="1" applyAlignment="1">
      <alignment vertical="center"/>
    </xf>
    <xf numFmtId="43" fontId="6" fillId="0" borderId="33" xfId="2" applyNumberFormat="1" applyFont="1" applyBorder="1" applyAlignment="1">
      <alignment vertical="center"/>
    </xf>
    <xf numFmtId="0" fontId="6" fillId="0" borderId="34" xfId="2" applyFont="1" applyBorder="1" applyAlignment="1">
      <alignment vertical="center"/>
    </xf>
    <xf numFmtId="0" fontId="6" fillId="2" borderId="6" xfId="2" applyFont="1" applyFill="1" applyBorder="1" applyAlignment="1">
      <alignment vertical="center"/>
    </xf>
    <xf numFmtId="0" fontId="6" fillId="2" borderId="7" xfId="2" applyFont="1" applyFill="1" applyBorder="1" applyAlignment="1">
      <alignment vertical="center" shrinkToFit="1"/>
    </xf>
    <xf numFmtId="0" fontId="6" fillId="2" borderId="7" xfId="2" applyFont="1" applyFill="1" applyBorder="1" applyAlignment="1">
      <alignment vertical="center"/>
    </xf>
    <xf numFmtId="164" fontId="6" fillId="2" borderId="2" xfId="2" applyNumberFormat="1" applyFont="1" applyFill="1" applyBorder="1" applyAlignment="1">
      <alignment vertical="center"/>
    </xf>
    <xf numFmtId="0" fontId="10" fillId="0" borderId="0" xfId="2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0" fillId="2" borderId="24" xfId="2" applyFont="1" applyFill="1" applyBorder="1" applyAlignment="1">
      <alignment horizontal="center" vertical="center" wrapText="1"/>
    </xf>
    <xf numFmtId="0" fontId="10" fillId="2" borderId="24" xfId="2" applyFont="1" applyFill="1" applyBorder="1" applyAlignment="1">
      <alignment horizontal="center" vertical="center" shrinkToFit="1"/>
    </xf>
    <xf numFmtId="4" fontId="10" fillId="2" borderId="24" xfId="2" applyNumberFormat="1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/>
    </xf>
    <xf numFmtId="0" fontId="11" fillId="0" borderId="24" xfId="0" applyFont="1" applyBorder="1"/>
    <xf numFmtId="10" fontId="11" fillId="0" borderId="24" xfId="0" applyNumberFormat="1" applyFont="1" applyBorder="1" applyAlignment="1">
      <alignment horizontal="center"/>
    </xf>
    <xf numFmtId="4" fontId="11" fillId="0" borderId="24" xfId="0" applyNumberFormat="1" applyFont="1" applyBorder="1" applyAlignment="1">
      <alignment horizontal="right"/>
    </xf>
    <xf numFmtId="4" fontId="11" fillId="0" borderId="24" xfId="0" applyNumberFormat="1" applyFont="1" applyBorder="1"/>
    <xf numFmtId="4" fontId="11" fillId="6" borderId="24" xfId="0" applyNumberFormat="1" applyFont="1" applyFill="1" applyBorder="1"/>
    <xf numFmtId="0" fontId="11" fillId="0" borderId="24" xfId="0" applyFont="1" applyBorder="1" applyAlignment="1">
      <alignment horizontal="left"/>
    </xf>
    <xf numFmtId="10" fontId="11" fillId="0" borderId="24" xfId="1" applyNumberFormat="1" applyFont="1" applyBorder="1" applyAlignment="1">
      <alignment horizontal="center"/>
    </xf>
    <xf numFmtId="10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right"/>
    </xf>
    <xf numFmtId="4" fontId="11" fillId="2" borderId="0" xfId="0" applyNumberFormat="1" applyFont="1" applyFill="1"/>
    <xf numFmtId="4" fontId="11" fillId="7" borderId="24" xfId="0" applyNumberFormat="1" applyFont="1" applyFill="1" applyBorder="1"/>
    <xf numFmtId="0" fontId="8" fillId="2" borderId="24" xfId="2" applyFont="1" applyFill="1" applyBorder="1" applyAlignment="1">
      <alignment horizontal="center" vertical="center"/>
    </xf>
    <xf numFmtId="0" fontId="6" fillId="2" borderId="24" xfId="2" applyFont="1" applyFill="1" applyBorder="1" applyAlignment="1">
      <alignment vertical="center"/>
    </xf>
    <xf numFmtId="164" fontId="6" fillId="2" borderId="24" xfId="2" applyNumberFormat="1" applyFont="1" applyFill="1" applyBorder="1" applyAlignment="1">
      <alignment vertical="center"/>
    </xf>
    <xf numFmtId="164" fontId="8" fillId="2" borderId="24" xfId="2" applyNumberFormat="1" applyFont="1" applyFill="1" applyBorder="1" applyAlignment="1">
      <alignment vertical="center"/>
    </xf>
    <xf numFmtId="0" fontId="8" fillId="6" borderId="24" xfId="2" applyFont="1" applyFill="1" applyBorder="1" applyAlignment="1">
      <alignment horizontal="center" vertical="center"/>
    </xf>
    <xf numFmtId="9" fontId="6" fillId="2" borderId="0" xfId="1" applyFont="1" applyFill="1" applyAlignment="1">
      <alignment vertical="center"/>
    </xf>
    <xf numFmtId="4" fontId="6" fillId="2" borderId="0" xfId="2" applyNumberFormat="1" applyFont="1" applyFill="1" applyAlignment="1">
      <alignment vertical="center"/>
    </xf>
    <xf numFmtId="164" fontId="6" fillId="0" borderId="25" xfId="4" applyFont="1" applyFill="1" applyBorder="1" applyAlignment="1">
      <alignment vertical="center"/>
    </xf>
    <xf numFmtId="4" fontId="6" fillId="0" borderId="35" xfId="2" applyNumberFormat="1" applyFont="1" applyBorder="1" applyAlignment="1">
      <alignment vertical="center"/>
    </xf>
  </cellXfs>
  <cellStyles count="6">
    <cellStyle name="Normal" xfId="0" builtinId="0"/>
    <cellStyle name="Normal 2" xfId="2" xr:uid="{9A2EA721-C2DB-4460-B3AD-E7A875BAEC75}"/>
    <cellStyle name="Normal 4" xfId="3" xr:uid="{40485A50-2193-43A8-B1E9-E16DB7BB1B14}"/>
    <cellStyle name="Percent" xfId="1" builtinId="5"/>
    <cellStyle name="เปอร์เซ็นต์ 3" xfId="5" xr:uid="{55DF9E72-EA80-4C3A-BDA6-95B144B01769}"/>
    <cellStyle name="จุลภาค 3" xfId="4" xr:uid="{6F264B6C-C501-44B7-B842-25A9447B49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gile%20Assets\Desktop\&#3588;&#3640;&#3603;&#3649;&#3585;&#3657;&#3623;&#3651;&#3592;\&#3607;&#3635;&#3586;&#3657;&#3629;&#3617;&#3641;&#3621;\&#3621;&#3641;&#3585;&#3627;&#3609;&#3637;&#3657;&#3585;&#3634;&#3619;&#3588;&#3657;&#3634;%20&#3603;%2031.5.68%20DATA.xlsx" TargetMode="External"/><Relationship Id="rId1" Type="http://schemas.openxmlformats.org/officeDocument/2006/relationships/externalLinkPath" Target="/Users/Agile%20Assets/Desktop/&#3588;&#3640;&#3603;&#3649;&#3585;&#3657;&#3623;&#3651;&#3592;/&#3607;&#3635;&#3586;&#3657;&#3629;&#3617;&#3641;&#3621;/&#3621;&#3641;&#3585;&#3627;&#3609;&#3637;&#3657;&#3585;&#3634;&#3619;&#3588;&#3657;&#3634;%20&#3603;%2031.5.68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ฟ้องร้อง"/>
      <sheetName val="สหโชค 2"/>
      <sheetName val="สหโชค 1"/>
      <sheetName val="มิทท"/>
      <sheetName val="ชมจันทร์"/>
      <sheetName val="สมบัติ"/>
      <sheetName val="มาโช"/>
      <sheetName val="ปณชัย"/>
      <sheetName val="ร้านกู๊ดวอเตอร์"/>
      <sheetName val="AR Aging Report 31.5.68"/>
      <sheetName val="ชุมพร"/>
      <sheetName val="AR Aging Report 31.5.68 Data"/>
      <sheetName val="อุดมทรัพย์"/>
      <sheetName val="สกุณา"/>
      <sheetName val="พลาญชัย"/>
      <sheetName val="VIP 3"/>
      <sheetName val="VIP 2"/>
      <sheetName val="ไลฟ์"/>
      <sheetName val="นันทวรรณ 2"/>
      <sheetName val="นันทวรรณ 1"/>
      <sheetName val="TRT"/>
      <sheetName val="ออเร้นท์ 2"/>
      <sheetName val="ออเร้นท์ 1"/>
      <sheetName val="พราวเทค"/>
      <sheetName val="สำราญทรัพย์ 2"/>
      <sheetName val="สำราญทรัพย์ 1"/>
      <sheetName val="BCMA"/>
      <sheetName val="เพอร์เฟค"/>
      <sheetName val="ดีสตรอง"/>
      <sheetName val="VIP 1"/>
      <sheetName val="ชัยพร"/>
      <sheetName val="พีพี"/>
      <sheetName val="ไอซ์"/>
      <sheetName val="4M"/>
      <sheetName val="โปรเทคฟิลด์"/>
      <sheetName val="จส.2"/>
      <sheetName val="จส.1"/>
      <sheetName val="ภาคใต้"/>
      <sheetName val="โตโน่ 2"/>
      <sheetName val="โตโน่ 1"/>
      <sheetName val="โอเชี่ยนกรีน"/>
      <sheetName val="สยามเอพีที"/>
      <sheetName val="พีพีพลาสติก"/>
      <sheetName val="ออโรร่า ไรซ์"/>
      <sheetName val="SWOT"/>
      <sheetName val="เรวัฒน์"/>
      <sheetName val="โอ๊ตบริการ"/>
      <sheetName val="เปมิกา"/>
      <sheetName val="สุขุมวิท"/>
      <sheetName val="รัชดา"/>
      <sheetName val="เฮอริเทจ 1"/>
      <sheetName val="เฮอริเทจ 2"/>
    </sheetNames>
    <sheetDataSet>
      <sheetData sheetId="0"/>
      <sheetData sheetId="1">
        <row r="1">
          <cell r="A1" t="str">
            <v>ร้านสหโชคเจริญพาณิชย์</v>
          </cell>
        </row>
        <row r="3">
          <cell r="F3">
            <v>500000</v>
          </cell>
        </row>
        <row r="4">
          <cell r="F4">
            <v>0.15</v>
          </cell>
        </row>
        <row r="5">
          <cell r="F5">
            <v>36</v>
          </cell>
          <cell r="H5">
            <v>20138.888888888891</v>
          </cell>
        </row>
        <row r="44">
          <cell r="G44">
            <v>225000</v>
          </cell>
        </row>
      </sheetData>
      <sheetData sheetId="2">
        <row r="1">
          <cell r="A1" t="str">
            <v>ร้านสหโชคเจริญพาณิชย์</v>
          </cell>
        </row>
        <row r="3">
          <cell r="F3">
            <v>2672597.34</v>
          </cell>
        </row>
        <row r="4">
          <cell r="F4">
            <v>8.2650600000000005E-2</v>
          </cell>
        </row>
        <row r="5">
          <cell r="F5">
            <v>36</v>
          </cell>
          <cell r="H5">
            <v>92646.462809117002</v>
          </cell>
        </row>
        <row r="44">
          <cell r="G44">
            <v>662675.32112821157</v>
          </cell>
        </row>
      </sheetData>
      <sheetData sheetId="3">
        <row r="1">
          <cell r="A1" t="str">
            <v>บจก.มิทท คอร์ปอเรชั่น</v>
          </cell>
          <cell r="F1" t="str">
            <v>AGA/33-LA2022</v>
          </cell>
        </row>
        <row r="3">
          <cell r="F3">
            <v>14601600</v>
          </cell>
        </row>
        <row r="4">
          <cell r="F4">
            <v>0.15</v>
          </cell>
        </row>
        <row r="5">
          <cell r="F5">
            <v>48</v>
          </cell>
          <cell r="H5">
            <v>406373.45388777956</v>
          </cell>
        </row>
        <row r="8">
          <cell r="C8">
            <v>406373.45388777956</v>
          </cell>
          <cell r="E8">
            <v>434819.59565992415</v>
          </cell>
        </row>
        <row r="9">
          <cell r="C9">
            <v>406373.45388777956</v>
          </cell>
          <cell r="E9">
            <v>434819.59565992415</v>
          </cell>
        </row>
        <row r="10">
          <cell r="C10">
            <v>406373.45388777956</v>
          </cell>
          <cell r="E10">
            <v>434819.59565992415</v>
          </cell>
        </row>
        <row r="11">
          <cell r="C11">
            <v>406373.45388777956</v>
          </cell>
        </row>
        <row r="12">
          <cell r="C12">
            <v>406373.45388777956</v>
          </cell>
        </row>
        <row r="13">
          <cell r="C13">
            <v>406373.45388777956</v>
          </cell>
        </row>
        <row r="14">
          <cell r="C14">
            <v>406373.45388777956</v>
          </cell>
        </row>
        <row r="15">
          <cell r="C15">
            <v>406373.45388777956</v>
          </cell>
        </row>
        <row r="16">
          <cell r="C16">
            <v>406373.45388777956</v>
          </cell>
        </row>
        <row r="17">
          <cell r="C17">
            <v>406373.45388777956</v>
          </cell>
        </row>
        <row r="18">
          <cell r="C18">
            <v>406373.45388777956</v>
          </cell>
        </row>
        <row r="19">
          <cell r="C19">
            <v>406373.45388777956</v>
          </cell>
        </row>
        <row r="56">
          <cell r="G56">
            <v>4904325.7866134178</v>
          </cell>
        </row>
      </sheetData>
      <sheetData sheetId="4">
        <row r="1">
          <cell r="A1" t="str">
            <v>บจก.ชมจันทร์ ดราฟ</v>
          </cell>
          <cell r="F1" t="str">
            <v>AGA/36-LA2022</v>
          </cell>
        </row>
        <row r="3">
          <cell r="F3">
            <v>3600000</v>
          </cell>
        </row>
        <row r="4">
          <cell r="F4">
            <v>0.15</v>
          </cell>
        </row>
        <row r="5">
          <cell r="F5">
            <v>60</v>
          </cell>
          <cell r="H5">
            <v>85643.748310891446</v>
          </cell>
        </row>
        <row r="8">
          <cell r="C8">
            <v>85643.748310891446</v>
          </cell>
        </row>
        <row r="9">
          <cell r="C9">
            <v>85643.748310891446</v>
          </cell>
        </row>
        <row r="10">
          <cell r="C10">
            <v>85643.748310891446</v>
          </cell>
        </row>
        <row r="11">
          <cell r="C11">
            <v>85643.748310891446</v>
          </cell>
        </row>
        <row r="12">
          <cell r="C12">
            <v>85643.748310891446</v>
          </cell>
        </row>
        <row r="68">
          <cell r="G68">
            <v>1538624.8986534863</v>
          </cell>
        </row>
      </sheetData>
      <sheetData sheetId="5">
        <row r="1">
          <cell r="A1" t="str">
            <v>สมบัติกุลนารี ทรานสปอร์ต</v>
          </cell>
          <cell r="F1" t="str">
            <v>AGA/29-LA2022</v>
          </cell>
        </row>
        <row r="3">
          <cell r="F3">
            <v>444000</v>
          </cell>
        </row>
        <row r="4">
          <cell r="F4">
            <v>0.15</v>
          </cell>
        </row>
        <row r="5">
          <cell r="F5">
            <v>36</v>
          </cell>
          <cell r="H5">
            <v>15391.405855862195</v>
          </cell>
        </row>
        <row r="8">
          <cell r="C8">
            <v>15391.405855862195</v>
          </cell>
        </row>
        <row r="9">
          <cell r="C9">
            <v>15391.405855862195</v>
          </cell>
        </row>
        <row r="10">
          <cell r="C10">
            <v>15391.405855862195</v>
          </cell>
        </row>
        <row r="11">
          <cell r="C11">
            <v>15391.405855862195</v>
          </cell>
        </row>
        <row r="12">
          <cell r="C12">
            <v>15391.405855862195</v>
          </cell>
        </row>
        <row r="13">
          <cell r="C13">
            <v>15391.405855862195</v>
          </cell>
          <cell r="R13">
            <v>28.674265772548097</v>
          </cell>
        </row>
        <row r="44">
          <cell r="G44">
            <v>110090.61081103886</v>
          </cell>
        </row>
      </sheetData>
      <sheetData sheetId="6">
        <row r="1">
          <cell r="A1" t="str">
            <v>บริษัท มาโชว์ โค๊ทติ้ง ไลนิ่ง จำกัด</v>
          </cell>
          <cell r="F1" t="str">
            <v>AGA/17-LA2021</v>
          </cell>
        </row>
        <row r="3">
          <cell r="F3">
            <v>1078560</v>
          </cell>
        </row>
        <row r="4">
          <cell r="F4">
            <v>0.15</v>
          </cell>
        </row>
        <row r="5">
          <cell r="F5">
            <v>36</v>
          </cell>
          <cell r="H5">
            <v>37388.636711483618</v>
          </cell>
        </row>
        <row r="8">
          <cell r="C8">
            <v>37388.636711483618</v>
          </cell>
        </row>
        <row r="9">
          <cell r="C9">
            <v>37388.636711483618</v>
          </cell>
        </row>
        <row r="10">
          <cell r="C10">
            <v>37388.636711483618</v>
          </cell>
        </row>
        <row r="11">
          <cell r="C11">
            <v>37388.636711483618</v>
          </cell>
        </row>
        <row r="12">
          <cell r="C12">
            <v>37388.636711483618</v>
          </cell>
        </row>
        <row r="13">
          <cell r="C13">
            <v>37388.636711483618</v>
          </cell>
        </row>
        <row r="44">
          <cell r="G44">
            <v>267430.92161341017</v>
          </cell>
        </row>
      </sheetData>
      <sheetData sheetId="7">
        <row r="1">
          <cell r="A1" t="str">
            <v>บริษัท ปณชัยการเกษตร อินดี้ เจริญทรัพย์ จำกัด</v>
          </cell>
          <cell r="F1" t="str">
            <v>AGA/14-LA2021</v>
          </cell>
        </row>
        <row r="3">
          <cell r="F3">
            <v>1146184</v>
          </cell>
        </row>
        <row r="4">
          <cell r="F4">
            <v>0.15</v>
          </cell>
        </row>
        <row r="5">
          <cell r="F5">
            <v>36</v>
          </cell>
          <cell r="H5">
            <v>39732.844886251245</v>
          </cell>
        </row>
        <row r="8">
          <cell r="C8">
            <v>39732.844886251245</v>
          </cell>
        </row>
        <row r="9">
          <cell r="C9">
            <v>39732.839999999997</v>
          </cell>
        </row>
        <row r="10">
          <cell r="C10">
            <v>39732.839999999997</v>
          </cell>
        </row>
        <row r="11">
          <cell r="C11">
            <v>39732.839999999997</v>
          </cell>
        </row>
        <row r="12">
          <cell r="C12">
            <v>39732.839999999997</v>
          </cell>
        </row>
        <row r="13">
          <cell r="C13">
            <v>39732.839999999997</v>
          </cell>
        </row>
        <row r="14">
          <cell r="C14">
            <v>39732.839999999997</v>
          </cell>
        </row>
        <row r="15">
          <cell r="C15">
            <v>39732.839999999997</v>
          </cell>
        </row>
        <row r="44">
          <cell r="G44">
            <v>284198.4577844672</v>
          </cell>
        </row>
      </sheetData>
      <sheetData sheetId="8">
        <row r="3">
          <cell r="F3">
            <v>374500</v>
          </cell>
        </row>
        <row r="4">
          <cell r="F4">
            <v>0.15</v>
          </cell>
        </row>
        <row r="5">
          <cell r="H5">
            <v>12982.165524820703</v>
          </cell>
        </row>
        <row r="8">
          <cell r="C8">
            <v>12982.165524820703</v>
          </cell>
        </row>
        <row r="44">
          <cell r="G44">
            <v>92857.958893545205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EAFEF-9F1F-440E-BEFB-9F119D07D967}">
  <dimension ref="A1:AK54"/>
  <sheetViews>
    <sheetView zoomScale="85" zoomScaleNormal="85" workbookViewId="0">
      <pane xSplit="4" ySplit="4" topLeftCell="E24" activePane="bottomRight" state="frozen"/>
      <selection pane="topRight" activeCell="E1" sqref="E1"/>
      <selection pane="bottomLeft" activeCell="A5" sqref="A5"/>
      <selection pane="bottomRight" activeCell="X35" sqref="X35"/>
    </sheetView>
  </sheetViews>
  <sheetFormatPr defaultColWidth="9.140625" defaultRowHeight="17.25" x14ac:dyDescent="0.25"/>
  <cols>
    <col min="1" max="1" width="1.42578125" style="11" customWidth="1"/>
    <col min="2" max="2" width="5.5703125" style="11" customWidth="1"/>
    <col min="3" max="3" width="15.7109375" style="16" bestFit="1" customWidth="1"/>
    <col min="4" max="4" width="23.140625" style="68" customWidth="1"/>
    <col min="5" max="5" width="9.42578125" style="16" bestFit="1" customWidth="1"/>
    <col min="6" max="6" width="9" style="16" bestFit="1" customWidth="1"/>
    <col min="7" max="7" width="8.7109375" style="16" bestFit="1" customWidth="1"/>
    <col min="8" max="8" width="6.85546875" style="11" bestFit="1" customWidth="1"/>
    <col min="9" max="9" width="6" style="16" bestFit="1" customWidth="1"/>
    <col min="10" max="10" width="8.140625" style="16" customWidth="1"/>
    <col min="11" max="11" width="11.28515625" style="11" bestFit="1" customWidth="1"/>
    <col min="12" max="12" width="12.85546875" style="11" bestFit="1" customWidth="1"/>
    <col min="13" max="13" width="11.7109375" style="11" bestFit="1" customWidth="1"/>
    <col min="14" max="14" width="13.28515625" style="11" bestFit="1" customWidth="1"/>
    <col min="15" max="15" width="12.85546875" style="11" bestFit="1" customWidth="1"/>
    <col min="16" max="16" width="11.7109375" style="11" bestFit="1" customWidth="1"/>
    <col min="17" max="17" width="9.28515625" style="11" hidden="1" customWidth="1"/>
    <col min="18" max="18" width="11.7109375" style="71" hidden="1" customWidth="1"/>
    <col min="19" max="19" width="13.28515625" style="11" hidden="1" customWidth="1"/>
    <col min="20" max="20" width="12.85546875" style="69" hidden="1" customWidth="1"/>
    <col min="21" max="21" width="11.42578125" style="69" hidden="1" customWidth="1"/>
    <col min="22" max="22" width="13.28515625" style="11" customWidth="1"/>
    <col min="23" max="23" width="12.85546875" style="11" bestFit="1" customWidth="1"/>
    <col min="24" max="25" width="12.85546875" style="11" customWidth="1"/>
    <col min="26" max="26" width="12.85546875" style="11" bestFit="1" customWidth="1"/>
    <col min="27" max="29" width="11.140625" style="11" bestFit="1" customWidth="1"/>
    <col min="30" max="30" width="12" style="11" bestFit="1" customWidth="1"/>
    <col min="31" max="31" width="12.85546875" style="11" bestFit="1" customWidth="1"/>
    <col min="32" max="32" width="9.140625" style="11"/>
    <col min="33" max="33" width="16.5703125" style="11" hidden="1" customWidth="1"/>
    <col min="34" max="34" width="16.7109375" style="11" hidden="1" customWidth="1"/>
    <col min="35" max="35" width="0" style="11" hidden="1" customWidth="1"/>
    <col min="36" max="36" width="14.140625" style="11" customWidth="1"/>
    <col min="37" max="37" width="15.28515625" style="11" customWidth="1"/>
    <col min="38" max="16384" width="9.140625" style="11"/>
  </cols>
  <sheetData>
    <row r="1" spans="1:37" s="7" customFormat="1" ht="18" x14ac:dyDescent="0.25">
      <c r="A1" s="1"/>
      <c r="B1" s="2" t="s">
        <v>0</v>
      </c>
      <c r="C1" s="3"/>
      <c r="D1" s="4"/>
      <c r="E1" s="3"/>
      <c r="F1" s="3"/>
      <c r="G1" s="5"/>
      <c r="I1" s="5"/>
      <c r="J1" s="8"/>
      <c r="K1" s="6"/>
      <c r="R1" s="9"/>
      <c r="T1" s="10"/>
      <c r="U1" s="10"/>
    </row>
    <row r="2" spans="1:37" s="7" customFormat="1" ht="18" x14ac:dyDescent="0.25">
      <c r="A2" s="1"/>
      <c r="B2" s="2" t="s">
        <v>1</v>
      </c>
      <c r="C2" s="3"/>
      <c r="D2" s="4"/>
      <c r="E2" s="3"/>
      <c r="F2" s="3"/>
      <c r="G2" s="5"/>
      <c r="I2" s="5"/>
      <c r="J2" s="8"/>
      <c r="K2" s="6"/>
      <c r="R2" s="9"/>
      <c r="T2" s="10"/>
      <c r="U2" s="10"/>
    </row>
    <row r="3" spans="1:37" s="15" customFormat="1" ht="4.5" customHeight="1" thickBot="1" x14ac:dyDescent="0.3">
      <c r="A3" s="11"/>
      <c r="B3" s="12"/>
      <c r="C3" s="13"/>
      <c r="D3" s="14"/>
      <c r="E3" s="13"/>
      <c r="F3" s="13"/>
      <c r="G3" s="13"/>
      <c r="I3" s="13"/>
      <c r="J3" s="16"/>
      <c r="K3" s="6"/>
      <c r="L3" s="7"/>
      <c r="M3" s="7"/>
      <c r="O3" s="17"/>
      <c r="Q3" s="17"/>
      <c r="R3" s="9"/>
      <c r="T3" s="18"/>
      <c r="U3" s="18"/>
      <c r="W3" s="17"/>
      <c r="X3" s="17"/>
      <c r="Y3" s="17"/>
    </row>
    <row r="4" spans="1:37" s="36" customFormat="1" ht="72.75" thickBot="1" x14ac:dyDescent="0.3">
      <c r="A4" s="20"/>
      <c r="B4" s="21" t="s">
        <v>118</v>
      </c>
      <c r="C4" s="22" t="s">
        <v>3</v>
      </c>
      <c r="D4" s="23" t="s">
        <v>4</v>
      </c>
      <c r="E4" s="22" t="s">
        <v>5</v>
      </c>
      <c r="F4" s="22" t="s">
        <v>6</v>
      </c>
      <c r="G4" s="22" t="s">
        <v>7</v>
      </c>
      <c r="H4" s="22" t="s">
        <v>8</v>
      </c>
      <c r="I4" s="22" t="s">
        <v>9</v>
      </c>
      <c r="J4" s="24" t="s">
        <v>10</v>
      </c>
      <c r="K4" s="22" t="s">
        <v>11</v>
      </c>
      <c r="L4" s="22" t="s">
        <v>12</v>
      </c>
      <c r="M4" s="22" t="s">
        <v>13</v>
      </c>
      <c r="N4" s="22" t="s">
        <v>14</v>
      </c>
      <c r="O4" s="25" t="s">
        <v>15</v>
      </c>
      <c r="P4" s="24" t="s">
        <v>16</v>
      </c>
      <c r="Q4" s="26" t="s">
        <v>17</v>
      </c>
      <c r="R4" s="24" t="s">
        <v>18</v>
      </c>
      <c r="S4" s="27" t="s">
        <v>19</v>
      </c>
      <c r="T4" s="28" t="s">
        <v>20</v>
      </c>
      <c r="U4" s="29" t="s">
        <v>21</v>
      </c>
      <c r="V4" s="30" t="s">
        <v>28</v>
      </c>
      <c r="W4" s="31" t="s">
        <v>117</v>
      </c>
      <c r="X4" s="32" t="s">
        <v>17</v>
      </c>
      <c r="Y4" s="100" t="s">
        <v>18</v>
      </c>
      <c r="Z4" s="33" t="s">
        <v>22</v>
      </c>
      <c r="AA4" s="34" t="s">
        <v>23</v>
      </c>
      <c r="AB4" s="34" t="s">
        <v>24</v>
      </c>
      <c r="AC4" s="34" t="s">
        <v>25</v>
      </c>
      <c r="AD4" s="34" t="s">
        <v>26</v>
      </c>
      <c r="AE4" s="35" t="s">
        <v>27</v>
      </c>
    </row>
    <row r="5" spans="1:37" s="15" customFormat="1" ht="17.25" customHeight="1" x14ac:dyDescent="0.25">
      <c r="A5" s="11"/>
      <c r="B5" s="37">
        <v>1</v>
      </c>
      <c r="C5" s="72" t="s">
        <v>29</v>
      </c>
      <c r="D5" s="73" t="s">
        <v>30</v>
      </c>
      <c r="E5" s="72" t="s">
        <v>31</v>
      </c>
      <c r="F5" s="74">
        <v>43244</v>
      </c>
      <c r="G5" s="74">
        <v>45800</v>
      </c>
      <c r="H5" s="75">
        <v>0.11386064999999999</v>
      </c>
      <c r="I5" s="72">
        <v>84</v>
      </c>
      <c r="J5" s="72">
        <v>3</v>
      </c>
      <c r="K5" s="76">
        <v>313088</v>
      </c>
      <c r="L5" s="76">
        <v>18070311</v>
      </c>
      <c r="M5" s="76">
        <v>8229081</v>
      </c>
      <c r="N5" s="76">
        <v>26299392</v>
      </c>
      <c r="O5" s="77">
        <v>939263.91770511493</v>
      </c>
      <c r="P5" s="76">
        <v>25360128.082294885</v>
      </c>
      <c r="Q5" s="78"/>
      <c r="R5" s="76"/>
      <c r="S5" s="79">
        <v>939263.91770511493</v>
      </c>
      <c r="T5" s="80">
        <v>939264</v>
      </c>
      <c r="U5" s="81">
        <v>8.2294885069131851E-2</v>
      </c>
      <c r="V5" s="101">
        <v>28140349.440000001</v>
      </c>
      <c r="W5" s="82">
        <v>1005012.391944473</v>
      </c>
      <c r="X5" s="38">
        <v>0</v>
      </c>
      <c r="Y5" s="102"/>
      <c r="Z5" s="39">
        <v>1005012.391944473</v>
      </c>
      <c r="AA5" s="40">
        <v>0</v>
      </c>
      <c r="AB5" s="40">
        <v>0</v>
      </c>
      <c r="AC5" s="40">
        <v>0</v>
      </c>
      <c r="AD5" s="40">
        <v>0</v>
      </c>
      <c r="AE5" s="41">
        <v>1005012.391944473</v>
      </c>
      <c r="AG5" s="19">
        <f>+AA5+AB5+AC5+AD5</f>
        <v>0</v>
      </c>
      <c r="AH5" s="19">
        <f>+Y5-AG5</f>
        <v>0</v>
      </c>
      <c r="AJ5" s="20" t="s">
        <v>32</v>
      </c>
      <c r="AK5" s="11"/>
    </row>
    <row r="6" spans="1:37" s="15" customFormat="1" ht="17.25" customHeight="1" x14ac:dyDescent="0.25">
      <c r="A6" s="11"/>
      <c r="B6" s="42">
        <v>2</v>
      </c>
      <c r="C6" s="83" t="s">
        <v>33</v>
      </c>
      <c r="D6" s="46" t="s">
        <v>34</v>
      </c>
      <c r="E6" s="83" t="s">
        <v>31</v>
      </c>
      <c r="F6" s="84">
        <v>44519</v>
      </c>
      <c r="G6" s="84">
        <v>46709</v>
      </c>
      <c r="H6" s="85">
        <v>0.12</v>
      </c>
      <c r="I6" s="83">
        <v>72</v>
      </c>
      <c r="J6" s="83">
        <v>12</v>
      </c>
      <c r="K6" s="86">
        <v>147954.52744733618</v>
      </c>
      <c r="L6" s="86">
        <v>7567932</v>
      </c>
      <c r="M6" s="86">
        <v>3084793.9762082044</v>
      </c>
      <c r="N6" s="86">
        <v>10652725.976208204</v>
      </c>
      <c r="O6" s="87">
        <v>1775454.3293680325</v>
      </c>
      <c r="P6" s="86">
        <v>8877271.6468401719</v>
      </c>
      <c r="Q6" s="88"/>
      <c r="R6" s="86"/>
      <c r="S6" s="89">
        <v>1775454.3293680325</v>
      </c>
      <c r="T6" s="90">
        <v>1775454.3293680341</v>
      </c>
      <c r="U6" s="91">
        <v>1.6298145055770874E-9</v>
      </c>
      <c r="V6" s="103">
        <v>11398416.79454278</v>
      </c>
      <c r="W6" s="92">
        <v>1899736.1324237948</v>
      </c>
      <c r="X6" s="38">
        <v>0</v>
      </c>
      <c r="Y6" s="104"/>
      <c r="Z6" s="43">
        <v>1899736.1324237948</v>
      </c>
      <c r="AA6" s="44">
        <v>0</v>
      </c>
      <c r="AB6" s="44">
        <v>0</v>
      </c>
      <c r="AC6" s="44">
        <v>0</v>
      </c>
      <c r="AD6" s="44">
        <v>0</v>
      </c>
      <c r="AE6" s="45">
        <v>1899736.1324237948</v>
      </c>
      <c r="AG6" s="19">
        <f>+AA6+AB6+AC6+AD6</f>
        <v>0</v>
      </c>
      <c r="AH6" s="19">
        <f>+Y6-AG6</f>
        <v>0</v>
      </c>
      <c r="AJ6" s="133" t="s">
        <v>35</v>
      </c>
      <c r="AK6" s="133" t="s">
        <v>36</v>
      </c>
    </row>
    <row r="7" spans="1:37" s="15" customFormat="1" ht="17.25" customHeight="1" x14ac:dyDescent="0.25">
      <c r="A7" s="11"/>
      <c r="B7" s="42">
        <v>3</v>
      </c>
      <c r="C7" s="83" t="s">
        <v>37</v>
      </c>
      <c r="D7" s="46" t="s">
        <v>38</v>
      </c>
      <c r="E7" s="83" t="s">
        <v>31</v>
      </c>
      <c r="F7" s="84">
        <v>44519</v>
      </c>
      <c r="G7" s="84">
        <v>46709</v>
      </c>
      <c r="H7" s="85">
        <v>0.12</v>
      </c>
      <c r="I7" s="83">
        <v>72</v>
      </c>
      <c r="J7" s="83">
        <v>12</v>
      </c>
      <c r="K7" s="86">
        <v>36228.870000000003</v>
      </c>
      <c r="L7" s="86">
        <v>1853121</v>
      </c>
      <c r="M7" s="86">
        <v>755357.64000000013</v>
      </c>
      <c r="N7" s="86">
        <v>2608478.64</v>
      </c>
      <c r="O7" s="87">
        <v>434746.30315235117</v>
      </c>
      <c r="P7" s="86">
        <v>2173732.336847649</v>
      </c>
      <c r="Q7" s="88"/>
      <c r="R7" s="86"/>
      <c r="S7" s="89">
        <v>434746.30315235117</v>
      </c>
      <c r="T7" s="90">
        <v>434746.44000000006</v>
      </c>
      <c r="U7" s="91">
        <v>0.1368476488860324</v>
      </c>
      <c r="V7" s="103">
        <v>2791072.1448000004</v>
      </c>
      <c r="W7" s="92">
        <v>465178.54437301576</v>
      </c>
      <c r="X7" s="38">
        <v>0</v>
      </c>
      <c r="Y7" s="104"/>
      <c r="Z7" s="43">
        <v>465178.54437301576</v>
      </c>
      <c r="AA7" s="44">
        <v>0</v>
      </c>
      <c r="AB7" s="44">
        <v>0</v>
      </c>
      <c r="AC7" s="44">
        <v>0</v>
      </c>
      <c r="AD7" s="44">
        <v>0</v>
      </c>
      <c r="AE7" s="45">
        <v>465178.54437301576</v>
      </c>
      <c r="AG7" s="19">
        <f>+AA7+AB7+AC7+AD7</f>
        <v>0</v>
      </c>
      <c r="AH7" s="19">
        <f>+Y7-AG7</f>
        <v>0</v>
      </c>
      <c r="AJ7" s="130" t="s">
        <v>22</v>
      </c>
      <c r="AK7" s="131">
        <f>+Z51</f>
        <v>205189440.88726053</v>
      </c>
    </row>
    <row r="8" spans="1:37" s="15" customFormat="1" ht="17.25" customHeight="1" x14ac:dyDescent="0.25">
      <c r="A8" s="11"/>
      <c r="B8" s="42">
        <v>4</v>
      </c>
      <c r="C8" s="83" t="s">
        <v>39</v>
      </c>
      <c r="D8" s="46" t="s">
        <v>40</v>
      </c>
      <c r="E8" s="83" t="s">
        <v>31</v>
      </c>
      <c r="F8" s="84">
        <v>44508</v>
      </c>
      <c r="G8" s="84">
        <v>45603</v>
      </c>
      <c r="H8" s="85">
        <v>0.15</v>
      </c>
      <c r="I8" s="83">
        <v>36</v>
      </c>
      <c r="J8" s="83">
        <v>0</v>
      </c>
      <c r="K8" s="86">
        <v>4933.22</v>
      </c>
      <c r="L8" s="86">
        <v>142310</v>
      </c>
      <c r="M8" s="86">
        <v>35285.920000000013</v>
      </c>
      <c r="N8" s="86">
        <v>177595.92</v>
      </c>
      <c r="O8" s="87">
        <v>64131.793313067086</v>
      </c>
      <c r="P8" s="86">
        <v>113464.12668693293</v>
      </c>
      <c r="Q8" s="88">
        <v>596</v>
      </c>
      <c r="R8" s="86">
        <v>64131.793313067086</v>
      </c>
      <c r="S8" s="89">
        <v>0.1</v>
      </c>
      <c r="T8" s="90">
        <v>0</v>
      </c>
      <c r="U8" s="91">
        <v>0</v>
      </c>
      <c r="V8" s="103">
        <v>190027.63440000004</v>
      </c>
      <c r="W8" s="92">
        <v>68621.01884498178</v>
      </c>
      <c r="X8" s="38">
        <v>596</v>
      </c>
      <c r="Y8" s="104">
        <v>68621.01884498178</v>
      </c>
      <c r="Z8" s="43">
        <v>0</v>
      </c>
      <c r="AA8" s="44">
        <v>0</v>
      </c>
      <c r="AB8" s="44">
        <v>0</v>
      </c>
      <c r="AC8" s="44">
        <v>0</v>
      </c>
      <c r="AD8" s="44">
        <v>68621.01884498178</v>
      </c>
      <c r="AE8" s="45">
        <v>68621.01884498178</v>
      </c>
      <c r="AG8" s="19">
        <f>+AA8+AB8+AC8+AD8</f>
        <v>68621.01884498178</v>
      </c>
      <c r="AH8" s="19">
        <f>+Y8-AG8</f>
        <v>0</v>
      </c>
      <c r="AJ8" s="130" t="s">
        <v>23</v>
      </c>
      <c r="AK8" s="131">
        <f>+AA51</f>
        <v>2095456.4853286461</v>
      </c>
    </row>
    <row r="9" spans="1:37" s="15" customFormat="1" ht="17.25" customHeight="1" x14ac:dyDescent="0.25">
      <c r="A9" s="11"/>
      <c r="B9" s="42">
        <v>5</v>
      </c>
      <c r="C9" s="83" t="s">
        <v>41</v>
      </c>
      <c r="D9" s="46" t="s">
        <v>42</v>
      </c>
      <c r="E9" s="83" t="s">
        <v>31</v>
      </c>
      <c r="F9" s="84">
        <v>44557</v>
      </c>
      <c r="G9" s="84">
        <v>45652</v>
      </c>
      <c r="H9" s="85">
        <v>0.15</v>
      </c>
      <c r="I9" s="83">
        <v>36</v>
      </c>
      <c r="J9" s="83">
        <v>0</v>
      </c>
      <c r="K9" s="86">
        <v>21839.16</v>
      </c>
      <c r="L9" s="86">
        <v>630000</v>
      </c>
      <c r="M9" s="86">
        <v>156209.76</v>
      </c>
      <c r="N9" s="86">
        <v>786209.76</v>
      </c>
      <c r="O9" s="87">
        <v>87356.737355446327</v>
      </c>
      <c r="P9" s="86">
        <v>698853.02264455368</v>
      </c>
      <c r="Q9" s="88">
        <v>263</v>
      </c>
      <c r="R9" s="86">
        <v>87356.627830569225</v>
      </c>
      <c r="S9" s="89">
        <v>-4.7512289835140165E-4</v>
      </c>
      <c r="T9" s="90">
        <v>0</v>
      </c>
      <c r="U9" s="91">
        <v>-0.1095248771016486</v>
      </c>
      <c r="V9" s="103">
        <v>841244.4432000001</v>
      </c>
      <c r="W9" s="92">
        <v>93471.708970327571</v>
      </c>
      <c r="X9" s="38">
        <v>263</v>
      </c>
      <c r="Y9" s="104">
        <v>93471.591778709073</v>
      </c>
      <c r="Z9" s="43">
        <v>0</v>
      </c>
      <c r="AA9" s="44">
        <v>0</v>
      </c>
      <c r="AB9" s="44">
        <v>0</v>
      </c>
      <c r="AC9" s="44">
        <v>0</v>
      </c>
      <c r="AD9" s="44">
        <v>93471.708970327571</v>
      </c>
      <c r="AE9" s="45">
        <v>93471.708970327571</v>
      </c>
      <c r="AG9" s="19">
        <f>+AA9+AB9+AC9+AD9</f>
        <v>93471.708970327571</v>
      </c>
      <c r="AH9" s="19">
        <f>+Y9-AG9</f>
        <v>-0.11719161849759985</v>
      </c>
      <c r="AJ9" s="130" t="s">
        <v>24</v>
      </c>
      <c r="AK9" s="131">
        <f>+AB51</f>
        <v>1847032.4023254339</v>
      </c>
    </row>
    <row r="10" spans="1:37" s="15" customFormat="1" ht="17.25" customHeight="1" x14ac:dyDescent="0.25">
      <c r="A10" s="11"/>
      <c r="B10" s="42">
        <v>6</v>
      </c>
      <c r="C10" s="83" t="s">
        <v>43</v>
      </c>
      <c r="D10" s="46" t="s">
        <v>44</v>
      </c>
      <c r="E10" s="83" t="s">
        <v>31</v>
      </c>
      <c r="F10" s="84">
        <v>44581</v>
      </c>
      <c r="G10" s="84">
        <v>45676</v>
      </c>
      <c r="H10" s="85">
        <v>0.15</v>
      </c>
      <c r="I10" s="83">
        <v>36</v>
      </c>
      <c r="J10" s="83">
        <v>0</v>
      </c>
      <c r="K10" s="86">
        <v>10919.58</v>
      </c>
      <c r="L10" s="86">
        <v>315000</v>
      </c>
      <c r="M10" s="86">
        <v>78104.88</v>
      </c>
      <c r="N10" s="86">
        <v>393104.88</v>
      </c>
      <c r="O10" s="87">
        <v>109195.8395506501</v>
      </c>
      <c r="P10" s="86">
        <v>283909.04044934991</v>
      </c>
      <c r="Q10" s="88">
        <v>324</v>
      </c>
      <c r="R10" s="86">
        <v>109195.78478821153</v>
      </c>
      <c r="S10" s="89">
        <v>4.7624385653762119E-3</v>
      </c>
      <c r="T10" s="90">
        <v>0</v>
      </c>
      <c r="U10" s="91">
        <v>-5.4762438565376215E-2</v>
      </c>
      <c r="V10" s="103">
        <v>420622.22160000005</v>
      </c>
      <c r="W10" s="92">
        <v>116839.54831919562</v>
      </c>
      <c r="X10" s="38">
        <v>324</v>
      </c>
      <c r="Y10" s="104">
        <v>116839.48972338634</v>
      </c>
      <c r="Z10" s="43">
        <v>0</v>
      </c>
      <c r="AA10" s="44">
        <v>0</v>
      </c>
      <c r="AB10" s="44">
        <v>0</v>
      </c>
      <c r="AC10" s="44">
        <v>0</v>
      </c>
      <c r="AD10" s="44">
        <v>116839.54831919562</v>
      </c>
      <c r="AE10" s="45">
        <v>116839.54831919562</v>
      </c>
      <c r="AG10" s="19">
        <f>+AA10+AB10+AC10+AD10</f>
        <v>116839.54831919562</v>
      </c>
      <c r="AH10" s="19">
        <f>+Y10-AG10</f>
        <v>-5.8595809270627797E-2</v>
      </c>
      <c r="AJ10" s="130" t="s">
        <v>25</v>
      </c>
      <c r="AK10" s="131">
        <f>+AC51</f>
        <v>8953828.994683871</v>
      </c>
    </row>
    <row r="11" spans="1:37" s="15" customFormat="1" ht="17.25" customHeight="1" x14ac:dyDescent="0.25">
      <c r="A11" s="11"/>
      <c r="B11" s="42">
        <v>7</v>
      </c>
      <c r="C11" s="83" t="s">
        <v>45</v>
      </c>
      <c r="D11" s="46" t="s">
        <v>46</v>
      </c>
      <c r="E11" s="83" t="s">
        <v>31</v>
      </c>
      <c r="F11" s="84">
        <v>44682</v>
      </c>
      <c r="G11" s="84">
        <v>46873</v>
      </c>
      <c r="H11" s="85">
        <v>0.15</v>
      </c>
      <c r="I11" s="83">
        <v>36</v>
      </c>
      <c r="J11" s="83">
        <v>0</v>
      </c>
      <c r="K11" s="86">
        <v>65978.519742032688</v>
      </c>
      <c r="L11" s="86">
        <v>1903300</v>
      </c>
      <c r="M11" s="86">
        <v>471926.71071317652</v>
      </c>
      <c r="N11" s="86">
        <v>2375226.7107131765</v>
      </c>
      <c r="O11" s="87">
        <v>1253591.8750986203</v>
      </c>
      <c r="P11" s="86">
        <v>1121634.8356145562</v>
      </c>
      <c r="Q11" s="88">
        <v>598</v>
      </c>
      <c r="R11" s="86">
        <v>1253591.8750986217</v>
      </c>
      <c r="S11" s="89">
        <v>0</v>
      </c>
      <c r="T11" s="90">
        <v>0</v>
      </c>
      <c r="U11" s="91">
        <v>0</v>
      </c>
      <c r="V11" s="103">
        <v>2541492.5804630988</v>
      </c>
      <c r="W11" s="92">
        <v>1341343.3063555239</v>
      </c>
      <c r="X11" s="38">
        <v>598</v>
      </c>
      <c r="Y11" s="104">
        <v>1341343.3063555253</v>
      </c>
      <c r="Z11" s="43">
        <v>0</v>
      </c>
      <c r="AA11" s="44">
        <v>0</v>
      </c>
      <c r="AB11" s="44">
        <v>70597.016123974987</v>
      </c>
      <c r="AC11" s="44">
        <v>70597.016123974987</v>
      </c>
      <c r="AD11" s="44">
        <v>1200149.2741075752</v>
      </c>
      <c r="AE11" s="45">
        <v>1341343.3063555253</v>
      </c>
      <c r="AG11" s="19">
        <f>+AA11+AB11+AC11+AD11</f>
        <v>1341343.3063555253</v>
      </c>
      <c r="AH11" s="19">
        <f>+Y11-AG11</f>
        <v>0</v>
      </c>
      <c r="AJ11" s="130" t="s">
        <v>26</v>
      </c>
      <c r="AK11" s="131">
        <f>+AD51</f>
        <v>17303164.168654814</v>
      </c>
    </row>
    <row r="12" spans="1:37" s="15" customFormat="1" ht="17.25" customHeight="1" x14ac:dyDescent="0.25">
      <c r="A12" s="11"/>
      <c r="B12" s="42">
        <v>8</v>
      </c>
      <c r="C12" s="93" t="s">
        <v>47</v>
      </c>
      <c r="D12" s="94" t="s">
        <v>48</v>
      </c>
      <c r="E12" s="93" t="s">
        <v>31</v>
      </c>
      <c r="F12" s="95">
        <v>44711</v>
      </c>
      <c r="G12" s="95">
        <v>46171</v>
      </c>
      <c r="H12" s="96">
        <v>0.15</v>
      </c>
      <c r="I12" s="93">
        <v>48</v>
      </c>
      <c r="J12" s="93">
        <v>12</v>
      </c>
      <c r="K12" s="97">
        <v>48759.47</v>
      </c>
      <c r="L12" s="97">
        <v>1752000</v>
      </c>
      <c r="M12" s="97">
        <v>588454.60621758632</v>
      </c>
      <c r="N12" s="86">
        <v>2340454.6062175869</v>
      </c>
      <c r="O12" s="87">
        <v>830098.93029899499</v>
      </c>
      <c r="P12" s="97">
        <v>1510355.6759185919</v>
      </c>
      <c r="Q12" s="98">
        <v>138</v>
      </c>
      <c r="R12" s="97">
        <v>244985.27874459897</v>
      </c>
      <c r="S12" s="89">
        <v>585113.65155439603</v>
      </c>
      <c r="T12" s="90">
        <v>585113.64</v>
      </c>
      <c r="U12" s="91">
        <v>-1.1554396012797952E-2</v>
      </c>
      <c r="V12" s="103">
        <v>2504286.4286528183</v>
      </c>
      <c r="W12" s="92">
        <v>888205.85541992472</v>
      </c>
      <c r="X12" s="38">
        <v>138</v>
      </c>
      <c r="Y12" s="104">
        <v>262134.24825672092</v>
      </c>
      <c r="Z12" s="43">
        <v>626071.60716320423</v>
      </c>
      <c r="AA12" s="44">
        <v>52172.633930267031</v>
      </c>
      <c r="AB12" s="44">
        <v>52172.633930267031</v>
      </c>
      <c r="AC12" s="44">
        <v>52172.633930267031</v>
      </c>
      <c r="AD12" s="44">
        <v>105616.34646591979</v>
      </c>
      <c r="AE12" s="45">
        <v>888205.85541992518</v>
      </c>
      <c r="AG12" s="19">
        <f>+AA12+AB12+AC12+AD12</f>
        <v>262134.24825672089</v>
      </c>
      <c r="AH12" s="19">
        <f>+Y12-AG12</f>
        <v>0</v>
      </c>
      <c r="AJ12" s="129" t="s">
        <v>27</v>
      </c>
      <c r="AK12" s="132">
        <f>+AE51</f>
        <v>235388922.93825331</v>
      </c>
    </row>
    <row r="13" spans="1:37" s="15" customFormat="1" ht="17.25" customHeight="1" x14ac:dyDescent="0.25">
      <c r="A13" s="11"/>
      <c r="B13" s="42">
        <v>9</v>
      </c>
      <c r="C13" s="83" t="s">
        <v>49</v>
      </c>
      <c r="D13" s="46" t="s">
        <v>50</v>
      </c>
      <c r="E13" s="83" t="s">
        <v>31</v>
      </c>
      <c r="F13" s="84">
        <v>44701</v>
      </c>
      <c r="G13" s="84">
        <v>45796</v>
      </c>
      <c r="H13" s="85">
        <v>0.14000000000000001</v>
      </c>
      <c r="I13" s="83">
        <v>36</v>
      </c>
      <c r="J13" s="83">
        <v>0</v>
      </c>
      <c r="K13" s="86">
        <v>50241.120000000003</v>
      </c>
      <c r="L13" s="86">
        <v>1470000</v>
      </c>
      <c r="M13" s="86">
        <v>338680.17</v>
      </c>
      <c r="N13" s="86">
        <v>1808680.17</v>
      </c>
      <c r="O13" s="87">
        <v>452170.0449039638</v>
      </c>
      <c r="P13" s="97">
        <v>1356510.1250960361</v>
      </c>
      <c r="Q13" s="98">
        <v>210</v>
      </c>
      <c r="R13" s="97">
        <v>452170.04169867886</v>
      </c>
      <c r="S13" s="87">
        <v>3.2052849419414997E-3</v>
      </c>
      <c r="T13" s="90">
        <v>0</v>
      </c>
      <c r="U13" s="91">
        <v>-3.2052849419414997E-3</v>
      </c>
      <c r="V13" s="103">
        <v>1935287.7819000001</v>
      </c>
      <c r="W13" s="92">
        <v>483821.94804724131</v>
      </c>
      <c r="X13" s="38">
        <v>210</v>
      </c>
      <c r="Y13" s="104">
        <v>483821.94461758638</v>
      </c>
      <c r="Z13" s="43">
        <v>0</v>
      </c>
      <c r="AA13" s="44">
        <v>53757.993846398494</v>
      </c>
      <c r="AB13" s="44">
        <v>53757.993846398494</v>
      </c>
      <c r="AC13" s="44">
        <v>53757.993846398494</v>
      </c>
      <c r="AD13" s="44">
        <v>322547.96307839098</v>
      </c>
      <c r="AE13" s="45">
        <v>483821.94461758644</v>
      </c>
      <c r="AG13" s="19">
        <f>+AA13+AB13+AC13+AD13</f>
        <v>483821.94461758644</v>
      </c>
      <c r="AH13" s="19">
        <f>+Y13-AG13</f>
        <v>0</v>
      </c>
    </row>
    <row r="14" spans="1:37" s="15" customFormat="1" ht="17.25" customHeight="1" x14ac:dyDescent="0.25">
      <c r="A14" s="11"/>
      <c r="B14" s="42">
        <v>10</v>
      </c>
      <c r="C14" s="83" t="s">
        <v>51</v>
      </c>
      <c r="D14" s="46" t="s">
        <v>52</v>
      </c>
      <c r="E14" s="83" t="s">
        <v>31</v>
      </c>
      <c r="F14" s="84">
        <v>45437</v>
      </c>
      <c r="G14" s="84">
        <v>46897</v>
      </c>
      <c r="H14" s="85">
        <v>0.15</v>
      </c>
      <c r="I14" s="83">
        <v>48</v>
      </c>
      <c r="J14" s="83">
        <v>34</v>
      </c>
      <c r="K14" s="86">
        <v>26937.298535178914</v>
      </c>
      <c r="L14" s="86">
        <v>967897.0280373831</v>
      </c>
      <c r="M14" s="86">
        <v>325093.3016512047</v>
      </c>
      <c r="N14" s="86">
        <v>1292990.3296885877</v>
      </c>
      <c r="O14" s="87">
        <v>915868.15019608277</v>
      </c>
      <c r="P14" s="86">
        <v>377122.17949250492</v>
      </c>
      <c r="Q14" s="88"/>
      <c r="R14" s="86"/>
      <c r="S14" s="87">
        <v>915868.15019608277</v>
      </c>
      <c r="T14" s="90">
        <v>915868.15019608312</v>
      </c>
      <c r="U14" s="91">
        <v>3.4924596548080444E-10</v>
      </c>
      <c r="V14" s="103">
        <v>1383499.6527667888</v>
      </c>
      <c r="W14" s="92">
        <v>979978.92070980859</v>
      </c>
      <c r="X14" s="38">
        <v>0</v>
      </c>
      <c r="Y14" s="104">
        <v>0</v>
      </c>
      <c r="Z14" s="43">
        <v>979978.92070980859</v>
      </c>
      <c r="AA14" s="44">
        <v>0</v>
      </c>
      <c r="AB14" s="44">
        <v>0</v>
      </c>
      <c r="AC14" s="44">
        <v>0</v>
      </c>
      <c r="AD14" s="44">
        <v>0</v>
      </c>
      <c r="AE14" s="45">
        <v>979978.92070980859</v>
      </c>
      <c r="AG14" s="19">
        <f>+AA14+AB14+AC14+AD14</f>
        <v>0</v>
      </c>
      <c r="AH14" s="19">
        <f>+Y14-AG14</f>
        <v>0</v>
      </c>
    </row>
    <row r="15" spans="1:37" s="15" customFormat="1" ht="17.25" customHeight="1" x14ac:dyDescent="0.25">
      <c r="A15" s="11"/>
      <c r="B15" s="42">
        <v>11</v>
      </c>
      <c r="C15" s="83" t="s">
        <v>53</v>
      </c>
      <c r="D15" s="46" t="s">
        <v>54</v>
      </c>
      <c r="E15" s="83" t="s">
        <v>31</v>
      </c>
      <c r="F15" s="84">
        <v>44748</v>
      </c>
      <c r="G15" s="84">
        <v>46208</v>
      </c>
      <c r="H15" s="85">
        <v>7.4999999999999997E-2</v>
      </c>
      <c r="I15" s="83">
        <v>48</v>
      </c>
      <c r="J15" s="83">
        <v>13</v>
      </c>
      <c r="K15" s="86">
        <v>54448.33</v>
      </c>
      <c r="L15" s="86">
        <v>2010400</v>
      </c>
      <c r="M15" s="86">
        <v>603120</v>
      </c>
      <c r="N15" s="86">
        <v>2613520</v>
      </c>
      <c r="O15" s="87">
        <v>1143415.0000000002</v>
      </c>
      <c r="P15" s="86">
        <v>1470104.9999999998</v>
      </c>
      <c r="Q15" s="88">
        <v>248</v>
      </c>
      <c r="R15" s="86">
        <v>435586.66666666663</v>
      </c>
      <c r="S15" s="87">
        <v>707828.3333333336</v>
      </c>
      <c r="T15" s="90">
        <v>707828.29</v>
      </c>
      <c r="U15" s="91">
        <v>-4.3333333567716181E-2</v>
      </c>
      <c r="V15" s="103">
        <v>2796466.4000000004</v>
      </c>
      <c r="W15" s="92">
        <v>1223454.0500000003</v>
      </c>
      <c r="X15" s="38">
        <v>248</v>
      </c>
      <c r="Y15" s="104">
        <v>466077.73333333334</v>
      </c>
      <c r="Z15" s="43">
        <v>757376.31666666677</v>
      </c>
      <c r="AA15" s="44">
        <v>58259.716666666674</v>
      </c>
      <c r="AB15" s="44">
        <v>58259.716666666674</v>
      </c>
      <c r="AC15" s="44">
        <v>58259.716666666674</v>
      </c>
      <c r="AD15" s="44">
        <v>291298.58333333337</v>
      </c>
      <c r="AE15" s="45">
        <v>1223454.0500000003</v>
      </c>
      <c r="AG15" s="19">
        <f>+AA15+AB15+AC15+AD15</f>
        <v>466077.7333333334</v>
      </c>
      <c r="AH15" s="19">
        <f>+Y15-AG15</f>
        <v>0</v>
      </c>
    </row>
    <row r="16" spans="1:37" s="15" customFormat="1" ht="17.25" customHeight="1" x14ac:dyDescent="0.25">
      <c r="A16" s="11"/>
      <c r="B16" s="42">
        <v>12</v>
      </c>
      <c r="C16" s="83" t="s">
        <v>55</v>
      </c>
      <c r="D16" s="46" t="s">
        <v>56</v>
      </c>
      <c r="E16" s="83" t="s">
        <v>31</v>
      </c>
      <c r="F16" s="84">
        <v>44788</v>
      </c>
      <c r="G16" s="84">
        <v>46613</v>
      </c>
      <c r="H16" s="85">
        <v>7.4999999999999997E-2</v>
      </c>
      <c r="I16" s="83">
        <v>60</v>
      </c>
      <c r="J16" s="83">
        <v>27</v>
      </c>
      <c r="K16" s="86">
        <v>321588.94075000001</v>
      </c>
      <c r="L16" s="86">
        <v>14032971.960000001</v>
      </c>
      <c r="M16" s="86">
        <v>5262364.4849999985</v>
      </c>
      <c r="N16" s="86">
        <v>19295336.445</v>
      </c>
      <c r="O16" s="87">
        <v>13225485.4873525</v>
      </c>
      <c r="P16" s="86">
        <v>6069850.9576475006</v>
      </c>
      <c r="Q16" s="88">
        <v>446</v>
      </c>
      <c r="R16" s="86">
        <v>4823834.1112500001</v>
      </c>
      <c r="S16" s="87">
        <v>8401651.3761024997</v>
      </c>
      <c r="T16" s="90">
        <v>8401651.3761025015</v>
      </c>
      <c r="U16" s="91">
        <v>0</v>
      </c>
      <c r="V16" s="103">
        <v>20646009.996150002</v>
      </c>
      <c r="W16" s="92">
        <v>14151269.471467176</v>
      </c>
      <c r="X16" s="38">
        <v>446</v>
      </c>
      <c r="Y16" s="104">
        <v>4860564.9731996749</v>
      </c>
      <c r="Z16" s="43">
        <v>9290704.4982675016</v>
      </c>
      <c r="AA16" s="44">
        <v>344100.16660250002</v>
      </c>
      <c r="AB16" s="44">
        <v>344100.16660250002</v>
      </c>
      <c r="AC16" s="44">
        <v>344100.16660250002</v>
      </c>
      <c r="AD16" s="44">
        <v>3828264.473392176</v>
      </c>
      <c r="AE16" s="45">
        <v>14151269.471467176</v>
      </c>
      <c r="AG16" s="19">
        <f>+AA16+AB16+AC16+AD16</f>
        <v>4860564.9731996758</v>
      </c>
      <c r="AH16" s="19">
        <f>+Y16-AG16</f>
        <v>0</v>
      </c>
    </row>
    <row r="17" spans="1:34" s="15" customFormat="1" ht="17.25" customHeight="1" x14ac:dyDescent="0.25">
      <c r="A17" s="11"/>
      <c r="B17" s="42">
        <v>13</v>
      </c>
      <c r="C17" s="83" t="s">
        <v>57</v>
      </c>
      <c r="D17" s="46" t="s">
        <v>58</v>
      </c>
      <c r="E17" s="83" t="s">
        <v>31</v>
      </c>
      <c r="F17" s="84">
        <v>45014</v>
      </c>
      <c r="G17" s="84">
        <v>46840</v>
      </c>
      <c r="H17" s="85">
        <v>0.14045152999999999</v>
      </c>
      <c r="I17" s="83">
        <v>60</v>
      </c>
      <c r="J17" s="83">
        <v>36</v>
      </c>
      <c r="K17" s="86">
        <v>153492.08205887821</v>
      </c>
      <c r="L17" s="86">
        <v>6590000</v>
      </c>
      <c r="M17" s="86">
        <v>2619524.923532695</v>
      </c>
      <c r="N17" s="86">
        <v>9209524.9235326946</v>
      </c>
      <c r="O17" s="87">
        <v>8902540.7594149373</v>
      </c>
      <c r="P17" s="86">
        <v>306984.16411775642</v>
      </c>
      <c r="Q17" s="88">
        <v>685</v>
      </c>
      <c r="R17" s="86">
        <v>3376825.8052953198</v>
      </c>
      <c r="S17" s="87">
        <v>5525714.9541196171</v>
      </c>
      <c r="T17" s="90">
        <v>5525714.9541196153</v>
      </c>
      <c r="U17" s="91">
        <v>0</v>
      </c>
      <c r="V17" s="103">
        <v>9854191.6681799833</v>
      </c>
      <c r="W17" s="92">
        <v>9525718.6125739831</v>
      </c>
      <c r="X17" s="38">
        <v>685</v>
      </c>
      <c r="Y17" s="104">
        <v>3613203.6116659925</v>
      </c>
      <c r="Z17" s="43">
        <v>5912515.000907992</v>
      </c>
      <c r="AA17" s="44">
        <v>164236.52780299968</v>
      </c>
      <c r="AB17" s="44">
        <v>164236.52780299968</v>
      </c>
      <c r="AC17" s="44">
        <v>164236.52780299968</v>
      </c>
      <c r="AD17" s="44">
        <v>3120494.0282569933</v>
      </c>
      <c r="AE17" s="45">
        <v>9525718.612573985</v>
      </c>
      <c r="AG17" s="19">
        <f>+AA17+AB17+AC17+AD17</f>
        <v>3613203.6116659921</v>
      </c>
      <c r="AH17" s="19">
        <f>+Y17-AG17</f>
        <v>0</v>
      </c>
    </row>
    <row r="18" spans="1:34" s="15" customFormat="1" ht="17.25" customHeight="1" x14ac:dyDescent="0.25">
      <c r="A18" s="11"/>
      <c r="B18" s="42">
        <v>14</v>
      </c>
      <c r="C18" s="83" t="s">
        <v>59</v>
      </c>
      <c r="D18" s="46" t="s">
        <v>60</v>
      </c>
      <c r="E18" s="83" t="s">
        <v>31</v>
      </c>
      <c r="F18" s="84">
        <v>45229</v>
      </c>
      <c r="G18" s="84">
        <v>47055</v>
      </c>
      <c r="H18" s="85">
        <v>0.15</v>
      </c>
      <c r="I18" s="83">
        <v>60</v>
      </c>
      <c r="J18" s="83">
        <v>54</v>
      </c>
      <c r="K18" s="86">
        <v>55210.51175125</v>
      </c>
      <c r="L18" s="86">
        <v>2320581.9300000006</v>
      </c>
      <c r="M18" s="86">
        <v>992048.77507500176</v>
      </c>
      <c r="N18" s="86">
        <v>3312630.7050750023</v>
      </c>
      <c r="O18" s="87">
        <v>3257420.1933237524</v>
      </c>
      <c r="P18" s="86">
        <v>55210.51175125</v>
      </c>
      <c r="Q18" s="88">
        <v>146</v>
      </c>
      <c r="R18" s="86">
        <v>276052.55875625001</v>
      </c>
      <c r="S18" s="87">
        <v>2981367.6345675024</v>
      </c>
      <c r="T18" s="90">
        <v>2981367.6345675001</v>
      </c>
      <c r="U18" s="91">
        <v>-2.2700987756252289E-9</v>
      </c>
      <c r="V18" s="103">
        <v>3544514.8544302527</v>
      </c>
      <c r="W18" s="92">
        <v>3485439.606856415</v>
      </c>
      <c r="X18" s="38">
        <v>146</v>
      </c>
      <c r="Y18" s="104">
        <v>295376.23786918755</v>
      </c>
      <c r="Z18" s="43">
        <v>3190063.3689872217</v>
      </c>
      <c r="AA18" s="44">
        <v>59075.247573837507</v>
      </c>
      <c r="AB18" s="44">
        <v>59075.247573837507</v>
      </c>
      <c r="AC18" s="44">
        <v>59075.247573837507</v>
      </c>
      <c r="AD18" s="44">
        <v>118150.49514767501</v>
      </c>
      <c r="AE18" s="45">
        <v>3485439.6068564095</v>
      </c>
      <c r="AG18" s="19">
        <f>+AA18+AB18+AC18+AD18</f>
        <v>295376.23786918749</v>
      </c>
      <c r="AH18" s="19">
        <f>+Y18-AG18</f>
        <v>0</v>
      </c>
    </row>
    <row r="19" spans="1:34" s="15" customFormat="1" ht="17.25" customHeight="1" x14ac:dyDescent="0.25">
      <c r="A19" s="11"/>
      <c r="B19" s="42">
        <v>15</v>
      </c>
      <c r="C19" s="83" t="s">
        <v>61</v>
      </c>
      <c r="D19" s="46" t="s">
        <v>62</v>
      </c>
      <c r="E19" s="83" t="s">
        <v>31</v>
      </c>
      <c r="F19" s="84">
        <v>45098</v>
      </c>
      <c r="G19" s="84">
        <v>46924</v>
      </c>
      <c r="H19" s="85">
        <v>0.08</v>
      </c>
      <c r="I19" s="83">
        <v>60</v>
      </c>
      <c r="J19" s="83">
        <v>59</v>
      </c>
      <c r="K19" s="86">
        <v>355566.19937694701</v>
      </c>
      <c r="L19" s="86">
        <v>15238551.401869159</v>
      </c>
      <c r="M19" s="86">
        <v>6095420.5607476672</v>
      </c>
      <c r="N19" s="86">
        <v>21333971.962616827</v>
      </c>
      <c r="O19" s="87">
        <v>20978405.763239879</v>
      </c>
      <c r="P19" s="86">
        <v>355566.19937694701</v>
      </c>
      <c r="Q19" s="88">
        <v>604</v>
      </c>
      <c r="R19" s="86">
        <v>5333492.9906542068</v>
      </c>
      <c r="S19" s="87">
        <v>15644912.772585671</v>
      </c>
      <c r="T19" s="90"/>
      <c r="U19" s="91"/>
      <c r="V19" s="103">
        <v>22827350.000000007</v>
      </c>
      <c r="W19" s="92">
        <v>22446894.166666672</v>
      </c>
      <c r="X19" s="38">
        <v>604</v>
      </c>
      <c r="Y19" s="104">
        <v>5706837.5000000019</v>
      </c>
      <c r="Z19" s="43">
        <v>16740056.666666655</v>
      </c>
      <c r="AA19" s="44">
        <v>380455.83333333331</v>
      </c>
      <c r="AB19" s="44">
        <v>380455.83333333331</v>
      </c>
      <c r="AC19" s="44">
        <v>380455.83333333331</v>
      </c>
      <c r="AD19" s="44">
        <v>4565470.0000000009</v>
      </c>
      <c r="AE19" s="45">
        <v>22446894.166666653</v>
      </c>
      <c r="AG19" s="19">
        <f>+AA19+AB19+AC19+AD19</f>
        <v>5706837.5000000009</v>
      </c>
      <c r="AH19" s="19">
        <f>+Y19-AG19</f>
        <v>0</v>
      </c>
    </row>
    <row r="20" spans="1:34" s="15" customFormat="1" ht="17.25" customHeight="1" x14ac:dyDescent="0.25">
      <c r="A20" s="11"/>
      <c r="B20" s="42">
        <v>16</v>
      </c>
      <c r="C20" s="83" t="s">
        <v>63</v>
      </c>
      <c r="D20" s="46" t="s">
        <v>64</v>
      </c>
      <c r="E20" s="83" t="s">
        <v>31</v>
      </c>
      <c r="F20" s="84">
        <v>45149</v>
      </c>
      <c r="G20" s="84">
        <v>46244</v>
      </c>
      <c r="H20" s="85">
        <v>8.2650000000000001E-2</v>
      </c>
      <c r="I20" s="83">
        <v>36</v>
      </c>
      <c r="J20" s="83">
        <v>15</v>
      </c>
      <c r="K20" s="86">
        <v>60664.236111111109</v>
      </c>
      <c r="L20" s="86">
        <v>1750000</v>
      </c>
      <c r="M20" s="86">
        <v>433912.5</v>
      </c>
      <c r="N20" s="86">
        <v>2183912.5</v>
      </c>
      <c r="O20" s="87">
        <v>909963.54166666698</v>
      </c>
      <c r="P20" s="86">
        <v>1273948.958333333</v>
      </c>
      <c r="Q20" s="88"/>
      <c r="R20" s="86"/>
      <c r="S20" s="87">
        <v>909963.54166666698</v>
      </c>
      <c r="T20" s="90">
        <v>909963.54166666663</v>
      </c>
      <c r="U20" s="91">
        <v>-3.4924596548080444E-10</v>
      </c>
      <c r="V20" s="103">
        <v>2336786.375</v>
      </c>
      <c r="W20" s="92">
        <v>973660.98958333372</v>
      </c>
      <c r="X20" s="38">
        <v>0</v>
      </c>
      <c r="Y20" s="104">
        <v>0</v>
      </c>
      <c r="Z20" s="43">
        <v>973660.98958333372</v>
      </c>
      <c r="AA20" s="44">
        <v>0</v>
      </c>
      <c r="AB20" s="44">
        <v>0</v>
      </c>
      <c r="AC20" s="44">
        <v>0</v>
      </c>
      <c r="AD20" s="44">
        <v>0</v>
      </c>
      <c r="AE20" s="45">
        <v>973660.98958333372</v>
      </c>
      <c r="AG20" s="19">
        <f>+AA20+AB20+AC20+AD20</f>
        <v>0</v>
      </c>
      <c r="AH20" s="19">
        <f>+Y20-AG20</f>
        <v>0</v>
      </c>
    </row>
    <row r="21" spans="1:34" s="15" customFormat="1" ht="17.25" customHeight="1" x14ac:dyDescent="0.25">
      <c r="A21" s="11"/>
      <c r="B21" s="42">
        <v>17</v>
      </c>
      <c r="C21" s="83" t="s">
        <v>65</v>
      </c>
      <c r="D21" s="46" t="s">
        <v>66</v>
      </c>
      <c r="E21" s="83" t="s">
        <v>31</v>
      </c>
      <c r="F21" s="84">
        <v>45160</v>
      </c>
      <c r="G21" s="84">
        <v>46620</v>
      </c>
      <c r="H21" s="85">
        <v>0.15</v>
      </c>
      <c r="I21" s="83">
        <v>48</v>
      </c>
      <c r="J21" s="83">
        <v>28</v>
      </c>
      <c r="K21" s="86">
        <v>97589.689248428855</v>
      </c>
      <c r="L21" s="86">
        <v>3506542.0560747664</v>
      </c>
      <c r="M21" s="86">
        <v>1177763.0278498195</v>
      </c>
      <c r="N21" s="86">
        <v>4684305.083924586</v>
      </c>
      <c r="O21" s="87">
        <v>2732511.2989560082</v>
      </c>
      <c r="P21" s="86">
        <v>1951793.7849685778</v>
      </c>
      <c r="Q21" s="88"/>
      <c r="R21" s="86"/>
      <c r="S21" s="87">
        <v>2732511.2989560082</v>
      </c>
      <c r="T21" s="90">
        <v>2732511.2989560077</v>
      </c>
      <c r="U21" s="91">
        <v>-4.6566128730773926E-10</v>
      </c>
      <c r="V21" s="103">
        <v>5012206.4397993069</v>
      </c>
      <c r="W21" s="92">
        <v>2923787.0898829289</v>
      </c>
      <c r="X21" s="38">
        <v>0</v>
      </c>
      <c r="Y21" s="104">
        <v>0</v>
      </c>
      <c r="Z21" s="43">
        <v>2923787.0898829289</v>
      </c>
      <c r="AA21" s="44">
        <v>0</v>
      </c>
      <c r="AB21" s="44">
        <v>0</v>
      </c>
      <c r="AC21" s="44">
        <v>0</v>
      </c>
      <c r="AD21" s="44">
        <v>0</v>
      </c>
      <c r="AE21" s="45">
        <v>2923787.0898829289</v>
      </c>
      <c r="AG21" s="19">
        <f>+AA21+AB21+AC21+AD21</f>
        <v>0</v>
      </c>
      <c r="AH21" s="19">
        <f>+Y21-AG21</f>
        <v>0</v>
      </c>
    </row>
    <row r="22" spans="1:34" s="15" customFormat="1" ht="17.25" customHeight="1" x14ac:dyDescent="0.25">
      <c r="A22" s="11"/>
      <c r="B22" s="42">
        <v>18</v>
      </c>
      <c r="C22" s="83" t="s">
        <v>67</v>
      </c>
      <c r="D22" s="46" t="s">
        <v>68</v>
      </c>
      <c r="E22" s="83" t="s">
        <v>31</v>
      </c>
      <c r="F22" s="84">
        <v>45201</v>
      </c>
      <c r="G22" s="84">
        <v>46296</v>
      </c>
      <c r="H22" s="85">
        <v>0.15</v>
      </c>
      <c r="I22" s="83">
        <v>36</v>
      </c>
      <c r="J22" s="83">
        <v>15</v>
      </c>
      <c r="K22" s="86">
        <v>24265.729952935893</v>
      </c>
      <c r="L22" s="86">
        <v>700000</v>
      </c>
      <c r="M22" s="86">
        <v>173566.27830569184</v>
      </c>
      <c r="N22" s="86">
        <v>873566.2783056919</v>
      </c>
      <c r="O22" s="87">
        <v>363985.94929403823</v>
      </c>
      <c r="P22" s="86">
        <v>509580.32901165367</v>
      </c>
      <c r="Q22" s="88"/>
      <c r="R22" s="86"/>
      <c r="S22" s="87">
        <v>363985.94929403823</v>
      </c>
      <c r="T22" s="90">
        <v>363985.94929403841</v>
      </c>
      <c r="U22" s="91">
        <v>1.7462298274040222E-10</v>
      </c>
      <c r="V22" s="103">
        <v>934715.91778709041</v>
      </c>
      <c r="W22" s="92">
        <v>389464.96574462095</v>
      </c>
      <c r="X22" s="38">
        <v>0</v>
      </c>
      <c r="Y22" s="104">
        <v>0</v>
      </c>
      <c r="Z22" s="43">
        <v>389464.96574462095</v>
      </c>
      <c r="AA22" s="44">
        <v>0</v>
      </c>
      <c r="AB22" s="44">
        <v>0</v>
      </c>
      <c r="AC22" s="44">
        <v>0</v>
      </c>
      <c r="AD22" s="44">
        <v>0</v>
      </c>
      <c r="AE22" s="45">
        <v>389464.96574462095</v>
      </c>
      <c r="AG22" s="19">
        <f>+AA22+AB22+AC22+AD22</f>
        <v>0</v>
      </c>
      <c r="AH22" s="19">
        <f>+Y22-AG22</f>
        <v>0</v>
      </c>
    </row>
    <row r="23" spans="1:34" s="15" customFormat="1" ht="17.25" customHeight="1" x14ac:dyDescent="0.25">
      <c r="A23" s="11"/>
      <c r="B23" s="42">
        <v>19</v>
      </c>
      <c r="C23" s="83" t="s">
        <v>69</v>
      </c>
      <c r="D23" s="46" t="s">
        <v>70</v>
      </c>
      <c r="E23" s="83" t="s">
        <v>31</v>
      </c>
      <c r="F23" s="84">
        <v>45230</v>
      </c>
      <c r="G23" s="84">
        <v>45960</v>
      </c>
      <c r="H23" s="85">
        <v>8.1839999999999996E-2</v>
      </c>
      <c r="I23" s="83">
        <v>24</v>
      </c>
      <c r="J23" s="83">
        <v>5</v>
      </c>
      <c r="K23" s="86">
        <v>79421.16</v>
      </c>
      <c r="L23" s="86">
        <v>1638000</v>
      </c>
      <c r="M23" s="86">
        <v>268107.84000000003</v>
      </c>
      <c r="N23" s="86">
        <v>1906107.84</v>
      </c>
      <c r="O23" s="87">
        <v>397105.80000000028</v>
      </c>
      <c r="P23" s="86">
        <v>1509002.0399999998</v>
      </c>
      <c r="Q23" s="88"/>
      <c r="R23" s="86"/>
      <c r="S23" s="87">
        <v>397105.80000000028</v>
      </c>
      <c r="T23" s="90">
        <v>397105.80000000005</v>
      </c>
      <c r="U23" s="91">
        <v>-2.3283064365386963E-10</v>
      </c>
      <c r="V23" s="103">
        <v>2039535.3888000003</v>
      </c>
      <c r="W23" s="92">
        <v>424903.2060000003</v>
      </c>
      <c r="X23" s="38">
        <v>0</v>
      </c>
      <c r="Y23" s="104">
        <v>0</v>
      </c>
      <c r="Z23" s="43">
        <v>424903.2060000003</v>
      </c>
      <c r="AA23" s="44">
        <v>0</v>
      </c>
      <c r="AB23" s="44">
        <v>0</v>
      </c>
      <c r="AC23" s="44">
        <v>0</v>
      </c>
      <c r="AD23" s="44">
        <v>0</v>
      </c>
      <c r="AE23" s="45">
        <v>424903.2060000003</v>
      </c>
      <c r="AG23" s="19">
        <f>+AA23+AB23+AC23+AD23</f>
        <v>0</v>
      </c>
      <c r="AH23" s="19">
        <f>+Y23-AG23</f>
        <v>0</v>
      </c>
    </row>
    <row r="24" spans="1:34" s="15" customFormat="1" ht="17.25" customHeight="1" x14ac:dyDescent="0.25">
      <c r="A24" s="11"/>
      <c r="B24" s="42">
        <v>20</v>
      </c>
      <c r="C24" s="83" t="s">
        <v>71</v>
      </c>
      <c r="D24" s="46" t="s">
        <v>72</v>
      </c>
      <c r="E24" s="83" t="s">
        <v>31</v>
      </c>
      <c r="F24" s="84">
        <v>45294</v>
      </c>
      <c r="G24" s="84">
        <v>47120</v>
      </c>
      <c r="H24" s="85">
        <v>0.08</v>
      </c>
      <c r="I24" s="83">
        <v>60</v>
      </c>
      <c r="J24" s="83">
        <v>43</v>
      </c>
      <c r="K24" s="86">
        <v>61059.190033333332</v>
      </c>
      <c r="L24" s="86">
        <v>2616822.4300000002</v>
      </c>
      <c r="M24" s="86">
        <v>1046728.9719999991</v>
      </c>
      <c r="N24" s="86">
        <v>3663551.4019999993</v>
      </c>
      <c r="O24" s="87">
        <v>2625545.1714333324</v>
      </c>
      <c r="P24" s="86">
        <v>1038006.2305666669</v>
      </c>
      <c r="Q24" s="88"/>
      <c r="R24" s="86"/>
      <c r="S24" s="87">
        <v>2625545.1714333324</v>
      </c>
      <c r="T24" s="90">
        <v>2625545.1714333333</v>
      </c>
      <c r="U24" s="91">
        <v>9.3132257461547852E-10</v>
      </c>
      <c r="V24" s="103">
        <v>3920000.0001399997</v>
      </c>
      <c r="W24" s="92">
        <v>2809333.3334336658</v>
      </c>
      <c r="X24" s="38">
        <v>0</v>
      </c>
      <c r="Y24" s="104">
        <v>0</v>
      </c>
      <c r="Z24" s="43">
        <v>2809333.3334336658</v>
      </c>
      <c r="AA24" s="44">
        <v>0</v>
      </c>
      <c r="AB24" s="44">
        <v>0</v>
      </c>
      <c r="AC24" s="44">
        <v>0</v>
      </c>
      <c r="AD24" s="44">
        <v>0</v>
      </c>
      <c r="AE24" s="45">
        <v>2809333.3334336658</v>
      </c>
      <c r="AG24" s="19">
        <f>+AA24+AB24+AC24+AD24</f>
        <v>0</v>
      </c>
      <c r="AH24" s="19">
        <f>+Y24-AG24</f>
        <v>0</v>
      </c>
    </row>
    <row r="25" spans="1:34" s="15" customFormat="1" ht="17.25" customHeight="1" x14ac:dyDescent="0.25">
      <c r="A25" s="11"/>
      <c r="B25" s="42">
        <v>21</v>
      </c>
      <c r="C25" s="93" t="s">
        <v>73</v>
      </c>
      <c r="D25" s="94" t="s">
        <v>74</v>
      </c>
      <c r="E25" s="93" t="s">
        <v>31</v>
      </c>
      <c r="F25" s="95">
        <v>45306</v>
      </c>
      <c r="G25" s="95">
        <v>47132</v>
      </c>
      <c r="H25" s="96">
        <v>0.15</v>
      </c>
      <c r="I25" s="93">
        <v>60</v>
      </c>
      <c r="J25" s="93">
        <v>45</v>
      </c>
      <c r="K25" s="97">
        <v>252788.68439651511</v>
      </c>
      <c r="L25" s="97">
        <v>10625869.158878505</v>
      </c>
      <c r="M25" s="97">
        <v>4541451.9049123982</v>
      </c>
      <c r="N25" s="97">
        <v>15167321.063790902</v>
      </c>
      <c r="O25" s="89">
        <v>14914532.379394388</v>
      </c>
      <c r="P25" s="97">
        <v>252788.68439651511</v>
      </c>
      <c r="Q25" s="98">
        <v>411</v>
      </c>
      <c r="R25" s="97">
        <v>3539041.5815512114</v>
      </c>
      <c r="S25" s="89">
        <v>11375490.797843177</v>
      </c>
      <c r="T25" s="90">
        <v>11375490.797843181</v>
      </c>
      <c r="U25" s="91">
        <v>4.1909515857696533E-9</v>
      </c>
      <c r="V25" s="103">
        <v>16229033.538256267</v>
      </c>
      <c r="W25" s="92">
        <v>15958549.645951996</v>
      </c>
      <c r="X25" s="38">
        <v>411</v>
      </c>
      <c r="Y25" s="104">
        <v>3786774.4922597962</v>
      </c>
      <c r="Z25" s="43">
        <v>12171775.15369219</v>
      </c>
      <c r="AA25" s="44">
        <v>270483.89230427117</v>
      </c>
      <c r="AB25" s="44">
        <v>270483.89230427117</v>
      </c>
      <c r="AC25" s="44">
        <v>270483.89230427117</v>
      </c>
      <c r="AD25" s="44">
        <v>2975322.8153469828</v>
      </c>
      <c r="AE25" s="45">
        <v>15958549.645951986</v>
      </c>
      <c r="AG25" s="19">
        <f>+AA25+AB25+AC25+AD25</f>
        <v>3786774.4922597962</v>
      </c>
      <c r="AH25" s="19">
        <f>+Y25-AG25</f>
        <v>0</v>
      </c>
    </row>
    <row r="26" spans="1:34" s="15" customFormat="1" ht="17.25" customHeight="1" x14ac:dyDescent="0.25">
      <c r="A26" s="11"/>
      <c r="B26" s="42">
        <v>22</v>
      </c>
      <c r="C26" s="83" t="s">
        <v>75</v>
      </c>
      <c r="D26" s="46" t="s">
        <v>76</v>
      </c>
      <c r="E26" s="83" t="s">
        <v>31</v>
      </c>
      <c r="F26" s="84">
        <v>45356</v>
      </c>
      <c r="G26" s="84">
        <v>47181</v>
      </c>
      <c r="H26" s="85">
        <v>8.5500000000000007E-2</v>
      </c>
      <c r="I26" s="83">
        <v>60</v>
      </c>
      <c r="J26" s="83">
        <v>48</v>
      </c>
      <c r="K26" s="86">
        <v>334187.572400701</v>
      </c>
      <c r="L26" s="86">
        <v>14046412.850467272</v>
      </c>
      <c r="M26" s="86">
        <v>6004841.4935747581</v>
      </c>
      <c r="N26" s="86">
        <v>20051254.344042029</v>
      </c>
      <c r="O26" s="87">
        <v>16438932.550103068</v>
      </c>
      <c r="P26" s="86">
        <v>3612321.7939389618</v>
      </c>
      <c r="Q26" s="88">
        <v>46</v>
      </c>
      <c r="R26" s="86">
        <v>397929.07486945105</v>
      </c>
      <c r="S26" s="87">
        <v>16041003.475233618</v>
      </c>
      <c r="T26" s="90">
        <v>16041003.475233648</v>
      </c>
      <c r="U26" s="91">
        <v>3.0675437301397324E-8</v>
      </c>
      <c r="V26" s="103">
        <v>21454842.148124974</v>
      </c>
      <c r="W26" s="92">
        <v>17589657.828610282</v>
      </c>
      <c r="X26" s="38">
        <v>46</v>
      </c>
      <c r="Y26" s="104">
        <v>425784.11011031264</v>
      </c>
      <c r="Z26" s="43">
        <v>17163873.718499992</v>
      </c>
      <c r="AA26" s="44">
        <v>357580.70246875007</v>
      </c>
      <c r="AB26" s="44">
        <v>68203.40764156256</v>
      </c>
      <c r="AC26" s="44">
        <v>0</v>
      </c>
      <c r="AD26" s="44">
        <v>0</v>
      </c>
      <c r="AE26" s="45">
        <v>17589657.828610305</v>
      </c>
      <c r="AG26" s="19">
        <f>+AA26+AB26+AC26+AD26</f>
        <v>425784.11011031264</v>
      </c>
      <c r="AH26" s="19">
        <f>+Y26-AG26</f>
        <v>0</v>
      </c>
    </row>
    <row r="27" spans="1:34" s="15" customFormat="1" ht="17.25" customHeight="1" x14ac:dyDescent="0.25">
      <c r="A27" s="11"/>
      <c r="B27" s="42">
        <v>23</v>
      </c>
      <c r="C27" s="83" t="s">
        <v>77</v>
      </c>
      <c r="D27" s="46" t="s">
        <v>78</v>
      </c>
      <c r="E27" s="83" t="s">
        <v>31</v>
      </c>
      <c r="F27" s="84">
        <v>45384</v>
      </c>
      <c r="G27" s="84">
        <v>47209</v>
      </c>
      <c r="H27" s="85">
        <v>8.5500000000000007E-2</v>
      </c>
      <c r="I27" s="83">
        <v>60</v>
      </c>
      <c r="J27" s="83">
        <v>46</v>
      </c>
      <c r="K27" s="86">
        <v>46964.75</v>
      </c>
      <c r="L27" s="86">
        <v>1974000</v>
      </c>
      <c r="M27" s="86">
        <v>843885</v>
      </c>
      <c r="N27" s="86">
        <v>2817885</v>
      </c>
      <c r="O27" s="87">
        <v>2160378.5</v>
      </c>
      <c r="P27" s="86">
        <v>657506.5</v>
      </c>
      <c r="Q27" s="88"/>
      <c r="R27" s="86"/>
      <c r="S27" s="87">
        <v>2160378.5</v>
      </c>
      <c r="T27" s="90">
        <v>2160378.5</v>
      </c>
      <c r="U27" s="91">
        <v>0</v>
      </c>
      <c r="V27" s="103">
        <v>3015136.95</v>
      </c>
      <c r="W27" s="92">
        <v>2311604.9950000001</v>
      </c>
      <c r="X27" s="38">
        <v>0</v>
      </c>
      <c r="Y27" s="104">
        <v>0</v>
      </c>
      <c r="Z27" s="43">
        <v>2311604.9950000001</v>
      </c>
      <c r="AA27" s="44">
        <v>0</v>
      </c>
      <c r="AB27" s="44">
        <v>0</v>
      </c>
      <c r="AC27" s="44">
        <v>0</v>
      </c>
      <c r="AD27" s="44">
        <v>0</v>
      </c>
      <c r="AE27" s="45">
        <v>2311604.9950000001</v>
      </c>
      <c r="AG27" s="19">
        <f>+AA27+AB27+AC27+AD27</f>
        <v>0</v>
      </c>
      <c r="AH27" s="19">
        <f>+Y27-AG27</f>
        <v>0</v>
      </c>
    </row>
    <row r="28" spans="1:34" s="15" customFormat="1" ht="17.25" customHeight="1" x14ac:dyDescent="0.25">
      <c r="A28" s="11"/>
      <c r="B28" s="42">
        <v>24</v>
      </c>
      <c r="C28" s="83" t="s">
        <v>79</v>
      </c>
      <c r="D28" s="46" t="s">
        <v>80</v>
      </c>
      <c r="E28" s="83" t="s">
        <v>31</v>
      </c>
      <c r="F28" s="84">
        <v>45426</v>
      </c>
      <c r="G28" s="84">
        <v>47251</v>
      </c>
      <c r="H28" s="85">
        <v>8.5500000000000007E-2</v>
      </c>
      <c r="I28" s="83">
        <v>60</v>
      </c>
      <c r="J28" s="83">
        <v>48</v>
      </c>
      <c r="K28" s="86">
        <v>295778</v>
      </c>
      <c r="L28" s="86">
        <v>12432000</v>
      </c>
      <c r="M28" s="86">
        <v>5314680</v>
      </c>
      <c r="N28" s="86">
        <v>17746680</v>
      </c>
      <c r="O28" s="87">
        <v>14197344</v>
      </c>
      <c r="P28" s="86">
        <v>3549336</v>
      </c>
      <c r="Q28" s="88"/>
      <c r="R28" s="86"/>
      <c r="S28" s="87">
        <v>14197344</v>
      </c>
      <c r="T28" s="90">
        <v>14197344</v>
      </c>
      <c r="U28" s="91">
        <v>0</v>
      </c>
      <c r="V28" s="103">
        <v>18988947.600000001</v>
      </c>
      <c r="W28" s="92">
        <v>15191158.08</v>
      </c>
      <c r="X28" s="38">
        <v>0</v>
      </c>
      <c r="Y28" s="104">
        <v>0</v>
      </c>
      <c r="Z28" s="43">
        <v>15191158.08</v>
      </c>
      <c r="AA28" s="44">
        <v>0</v>
      </c>
      <c r="AB28" s="44">
        <v>0</v>
      </c>
      <c r="AC28" s="44">
        <v>0</v>
      </c>
      <c r="AD28" s="44">
        <v>0</v>
      </c>
      <c r="AE28" s="45">
        <v>15191158.08</v>
      </c>
      <c r="AG28" s="19">
        <f>+AA28+AB28+AC28+AD28</f>
        <v>0</v>
      </c>
      <c r="AH28" s="19">
        <f>+Y28-AG28</f>
        <v>0</v>
      </c>
    </row>
    <row r="29" spans="1:34" s="15" customFormat="1" ht="17.25" customHeight="1" x14ac:dyDescent="0.25">
      <c r="A29" s="11"/>
      <c r="B29" s="42">
        <v>25</v>
      </c>
      <c r="C29" s="83" t="s">
        <v>81</v>
      </c>
      <c r="D29" s="46" t="s">
        <v>82</v>
      </c>
      <c r="E29" s="83" t="s">
        <v>31</v>
      </c>
      <c r="F29" s="84">
        <v>45415</v>
      </c>
      <c r="G29" s="84">
        <v>47059</v>
      </c>
      <c r="H29" s="85">
        <v>0.15</v>
      </c>
      <c r="I29" s="83">
        <v>55</v>
      </c>
      <c r="J29" s="83">
        <v>42</v>
      </c>
      <c r="K29" s="86">
        <v>39292.638027134402</v>
      </c>
      <c r="L29" s="86">
        <v>1556054.7397230954</v>
      </c>
      <c r="M29" s="86">
        <v>605040.35176929669</v>
      </c>
      <c r="N29" s="86">
        <v>2161095.0914923921</v>
      </c>
      <c r="O29" s="87">
        <v>1650290.7971396449</v>
      </c>
      <c r="P29" s="86">
        <v>510804.29435274727</v>
      </c>
      <c r="Q29" s="88"/>
      <c r="R29" s="86"/>
      <c r="S29" s="87">
        <v>1650290.7971396449</v>
      </c>
      <c r="T29" s="90">
        <v>1650290.7971396449</v>
      </c>
      <c r="U29" s="91">
        <v>0</v>
      </c>
      <c r="V29" s="103">
        <v>2312371.7478968599</v>
      </c>
      <c r="W29" s="92">
        <v>1765811.1529394202</v>
      </c>
      <c r="X29" s="38">
        <v>0</v>
      </c>
      <c r="Y29" s="104">
        <v>0</v>
      </c>
      <c r="Z29" s="43">
        <v>1765811.1529394202</v>
      </c>
      <c r="AA29" s="44">
        <v>0</v>
      </c>
      <c r="AB29" s="44">
        <v>0</v>
      </c>
      <c r="AC29" s="44">
        <v>0</v>
      </c>
      <c r="AD29" s="44">
        <v>0</v>
      </c>
      <c r="AE29" s="45">
        <v>1765811.1529394202</v>
      </c>
      <c r="AG29" s="19">
        <f>+AA29+AB29+AC29+AD29</f>
        <v>0</v>
      </c>
      <c r="AH29" s="19">
        <f>+Y29-AG29</f>
        <v>0</v>
      </c>
    </row>
    <row r="30" spans="1:34" s="15" customFormat="1" ht="17.25" customHeight="1" x14ac:dyDescent="0.25">
      <c r="A30" s="11"/>
      <c r="B30" s="42">
        <v>26</v>
      </c>
      <c r="C30" s="83" t="s">
        <v>83</v>
      </c>
      <c r="D30" s="46" t="s">
        <v>84</v>
      </c>
      <c r="E30" s="83" t="s">
        <v>31</v>
      </c>
      <c r="F30" s="84">
        <v>45441</v>
      </c>
      <c r="G30" s="84">
        <v>46901</v>
      </c>
      <c r="H30" s="85">
        <v>8.3969000000000002E-2</v>
      </c>
      <c r="I30" s="83">
        <v>48</v>
      </c>
      <c r="J30" s="83">
        <v>36</v>
      </c>
      <c r="K30" s="86">
        <v>146361.66432986499</v>
      </c>
      <c r="L30" s="86">
        <v>5258991.0199999977</v>
      </c>
      <c r="M30" s="86">
        <v>1766368.8678335184</v>
      </c>
      <c r="N30" s="86">
        <v>7025359.8878335161</v>
      </c>
      <c r="O30" s="87">
        <v>5728823.5596976867</v>
      </c>
      <c r="P30" s="86">
        <v>1296536.3281358294</v>
      </c>
      <c r="Q30" s="88">
        <v>125</v>
      </c>
      <c r="R30" s="86">
        <v>459803.64382255048</v>
      </c>
      <c r="S30" s="87">
        <v>5269019.9158751359</v>
      </c>
      <c r="T30" s="90">
        <v>5269019.9158751396</v>
      </c>
      <c r="U30" s="91">
        <v>3.434251993894577E-9</v>
      </c>
      <c r="V30" s="103">
        <v>7517135.0799818626</v>
      </c>
      <c r="W30" s="92">
        <v>6129841.2088765251</v>
      </c>
      <c r="X30" s="38">
        <v>125</v>
      </c>
      <c r="Y30" s="104">
        <v>491989.89889012906</v>
      </c>
      <c r="Z30" s="43">
        <v>5637851.3099863995</v>
      </c>
      <c r="AA30" s="44">
        <v>156606.98083295554</v>
      </c>
      <c r="AB30" s="44">
        <v>156606.98083295554</v>
      </c>
      <c r="AC30" s="44">
        <v>156606.98083295554</v>
      </c>
      <c r="AD30" s="44">
        <v>22168.956391262422</v>
      </c>
      <c r="AE30" s="45">
        <v>6129841.2088765297</v>
      </c>
      <c r="AG30" s="19">
        <f>+AA30+AB30+AC30+AD30</f>
        <v>491989.898890129</v>
      </c>
      <c r="AH30" s="19">
        <f>+Y30-AG30</f>
        <v>0</v>
      </c>
    </row>
    <row r="31" spans="1:34" s="15" customFormat="1" ht="17.25" customHeight="1" x14ac:dyDescent="0.25">
      <c r="A31" s="11"/>
      <c r="B31" s="42">
        <v>27</v>
      </c>
      <c r="C31" s="83" t="s">
        <v>85</v>
      </c>
      <c r="D31" s="46" t="s">
        <v>86</v>
      </c>
      <c r="E31" s="83" t="s">
        <v>31</v>
      </c>
      <c r="F31" s="84">
        <v>45485</v>
      </c>
      <c r="G31" s="84">
        <v>46945</v>
      </c>
      <c r="H31" s="85">
        <v>8.2500000000000004E-2</v>
      </c>
      <c r="I31" s="83">
        <v>48</v>
      </c>
      <c r="J31" s="83">
        <v>40</v>
      </c>
      <c r="K31" s="86">
        <v>672448</v>
      </c>
      <c r="L31" s="86">
        <v>24268800</v>
      </c>
      <c r="M31" s="86">
        <v>8008704</v>
      </c>
      <c r="N31" s="86">
        <v>32277504</v>
      </c>
      <c r="O31" s="87">
        <v>26897920</v>
      </c>
      <c r="P31" s="86">
        <v>5379584</v>
      </c>
      <c r="Q31" s="88"/>
      <c r="R31" s="86"/>
      <c r="S31" s="87">
        <v>26897920</v>
      </c>
      <c r="T31" s="90">
        <v>26897920</v>
      </c>
      <c r="U31" s="91">
        <v>0</v>
      </c>
      <c r="V31" s="103">
        <v>34536929.280000001</v>
      </c>
      <c r="W31" s="92">
        <v>28780774.400000002</v>
      </c>
      <c r="X31" s="38">
        <v>0</v>
      </c>
      <c r="Y31" s="104">
        <v>0</v>
      </c>
      <c r="Z31" s="43">
        <v>28780774.400000002</v>
      </c>
      <c r="AA31" s="44">
        <v>0</v>
      </c>
      <c r="AB31" s="44">
        <v>0</v>
      </c>
      <c r="AC31" s="44">
        <v>0</v>
      </c>
      <c r="AD31" s="44">
        <v>0</v>
      </c>
      <c r="AE31" s="45">
        <v>28780774.400000002</v>
      </c>
      <c r="AG31" s="19">
        <f>+AA31+AB31+AC31+AD31</f>
        <v>0</v>
      </c>
      <c r="AH31" s="19">
        <f>+Y31-AG31</f>
        <v>0</v>
      </c>
    </row>
    <row r="32" spans="1:34" s="15" customFormat="1" ht="17.25" customHeight="1" x14ac:dyDescent="0.25">
      <c r="A32" s="11"/>
      <c r="B32" s="42">
        <v>28</v>
      </c>
      <c r="C32" s="83" t="s">
        <v>87</v>
      </c>
      <c r="D32" s="46" t="s">
        <v>86</v>
      </c>
      <c r="E32" s="83" t="s">
        <v>31</v>
      </c>
      <c r="F32" s="84">
        <v>45485</v>
      </c>
      <c r="G32" s="84">
        <v>46945</v>
      </c>
      <c r="H32" s="85">
        <v>8.2500000000000004E-2</v>
      </c>
      <c r="I32" s="83">
        <v>48</v>
      </c>
      <c r="J32" s="83">
        <v>48</v>
      </c>
      <c r="K32" s="86">
        <v>254362.5</v>
      </c>
      <c r="L32" s="86">
        <v>9180000</v>
      </c>
      <c r="M32" s="86">
        <v>3029400</v>
      </c>
      <c r="N32" s="86">
        <v>12209400</v>
      </c>
      <c r="O32" s="87">
        <v>12209400</v>
      </c>
      <c r="P32" s="86">
        <v>0</v>
      </c>
      <c r="Q32" s="88"/>
      <c r="R32" s="86"/>
      <c r="S32" s="87">
        <v>12209400</v>
      </c>
      <c r="T32" s="90">
        <v>12209400</v>
      </c>
      <c r="U32" s="91">
        <v>0</v>
      </c>
      <c r="V32" s="103">
        <v>13064058</v>
      </c>
      <c r="W32" s="92">
        <v>13064058</v>
      </c>
      <c r="X32" s="38">
        <v>0</v>
      </c>
      <c r="Y32" s="104">
        <v>0</v>
      </c>
      <c r="Z32" s="43">
        <v>13064058</v>
      </c>
      <c r="AA32" s="44">
        <v>0</v>
      </c>
      <c r="AB32" s="44">
        <v>0</v>
      </c>
      <c r="AC32" s="44">
        <v>0</v>
      </c>
      <c r="AD32" s="44">
        <v>0</v>
      </c>
      <c r="AE32" s="45">
        <v>13064058</v>
      </c>
      <c r="AG32" s="19">
        <f>+AA32+AB32+AC32+AD32</f>
        <v>0</v>
      </c>
      <c r="AH32" s="19">
        <f>+Y32-AG32</f>
        <v>0</v>
      </c>
    </row>
    <row r="33" spans="1:34" s="15" customFormat="1" ht="17.25" customHeight="1" x14ac:dyDescent="0.25">
      <c r="A33" s="11"/>
      <c r="B33" s="42">
        <v>29</v>
      </c>
      <c r="C33" s="83" t="s">
        <v>88</v>
      </c>
      <c r="D33" s="46" t="s">
        <v>89</v>
      </c>
      <c r="E33" s="83" t="s">
        <v>31</v>
      </c>
      <c r="F33" s="84">
        <v>45492</v>
      </c>
      <c r="G33" s="84">
        <v>46586</v>
      </c>
      <c r="H33" s="85">
        <v>8.2699999999999996E-2</v>
      </c>
      <c r="I33" s="83">
        <v>36</v>
      </c>
      <c r="J33" s="83">
        <v>26</v>
      </c>
      <c r="K33" s="86">
        <v>38672.031805555554</v>
      </c>
      <c r="L33" s="86">
        <v>1115450.0000000007</v>
      </c>
      <c r="M33" s="86">
        <v>276743.14499999979</v>
      </c>
      <c r="N33" s="86">
        <v>1392193.1450000005</v>
      </c>
      <c r="O33" s="87">
        <v>1005472.8269444448</v>
      </c>
      <c r="P33" s="86">
        <v>386720.31805555563</v>
      </c>
      <c r="Q33" s="88"/>
      <c r="R33" s="86"/>
      <c r="S33" s="87">
        <v>1005472.8269444448</v>
      </c>
      <c r="T33" s="90">
        <v>1005472.8269444444</v>
      </c>
      <c r="U33" s="91">
        <v>-3.4924596548080444E-10</v>
      </c>
      <c r="V33" s="103">
        <v>1489646.6651500007</v>
      </c>
      <c r="W33" s="92">
        <v>1075855.9248305559</v>
      </c>
      <c r="X33" s="38">
        <v>0</v>
      </c>
      <c r="Y33" s="104">
        <v>0</v>
      </c>
      <c r="Z33" s="43">
        <v>1075855.9248305559</v>
      </c>
      <c r="AA33" s="44">
        <v>0</v>
      </c>
      <c r="AB33" s="44">
        <v>0</v>
      </c>
      <c r="AC33" s="44">
        <v>0</v>
      </c>
      <c r="AD33" s="44">
        <v>0</v>
      </c>
      <c r="AE33" s="45">
        <v>1075855.9248305559</v>
      </c>
      <c r="AG33" s="19">
        <f>+AA33+AB33+AC33+AD33</f>
        <v>0</v>
      </c>
      <c r="AH33" s="19">
        <f>+Y33-AG33</f>
        <v>0</v>
      </c>
    </row>
    <row r="34" spans="1:34" s="15" customFormat="1" ht="17.25" customHeight="1" x14ac:dyDescent="0.25">
      <c r="A34" s="11"/>
      <c r="B34" s="42">
        <v>30</v>
      </c>
      <c r="C34" s="83" t="s">
        <v>90</v>
      </c>
      <c r="D34" s="46" t="s">
        <v>91</v>
      </c>
      <c r="E34" s="83" t="s">
        <v>31</v>
      </c>
      <c r="F34" s="84">
        <v>45534</v>
      </c>
      <c r="G34" s="84">
        <v>47359</v>
      </c>
      <c r="H34" s="85">
        <v>8.5500000000000007E-2</v>
      </c>
      <c r="I34" s="83">
        <v>60</v>
      </c>
      <c r="J34" s="83">
        <v>52</v>
      </c>
      <c r="K34" s="86">
        <v>64351.7</v>
      </c>
      <c r="L34" s="86">
        <v>2704800</v>
      </c>
      <c r="M34" s="86">
        <v>1156301.9999999988</v>
      </c>
      <c r="N34" s="86">
        <v>3861101.9999999991</v>
      </c>
      <c r="O34" s="87">
        <v>3732398.5999999992</v>
      </c>
      <c r="P34" s="86">
        <v>128703.4</v>
      </c>
      <c r="Q34" s="88">
        <v>186</v>
      </c>
      <c r="R34" s="86">
        <v>386110.2</v>
      </c>
      <c r="S34" s="87">
        <v>3346288.399999999</v>
      </c>
      <c r="T34" s="90">
        <v>3346288.4</v>
      </c>
      <c r="U34" s="91">
        <v>7.5669959187507629E-10</v>
      </c>
      <c r="V34" s="103">
        <v>4131379.1399999992</v>
      </c>
      <c r="W34" s="92">
        <v>3993666.5019999994</v>
      </c>
      <c r="X34" s="38">
        <v>186</v>
      </c>
      <c r="Y34" s="104">
        <v>413137.91400000005</v>
      </c>
      <c r="Z34" s="43">
        <v>3580528.5880000032</v>
      </c>
      <c r="AA34" s="44">
        <v>68856.319000000003</v>
      </c>
      <c r="AB34" s="44">
        <v>68856.319000000003</v>
      </c>
      <c r="AC34" s="44">
        <v>68856.319000000003</v>
      </c>
      <c r="AD34" s="44">
        <v>206568.95699999999</v>
      </c>
      <c r="AE34" s="45">
        <v>3993666.5020000036</v>
      </c>
      <c r="AG34" s="19">
        <f>+AA34+AB34+AC34+AD34</f>
        <v>413137.91399999999</v>
      </c>
      <c r="AH34" s="19">
        <f>+Y34-AG34</f>
        <v>0</v>
      </c>
    </row>
    <row r="35" spans="1:34" s="15" customFormat="1" ht="17.25" customHeight="1" x14ac:dyDescent="0.25">
      <c r="A35" s="11"/>
      <c r="B35" s="42">
        <v>31</v>
      </c>
      <c r="C35" s="83" t="s">
        <v>92</v>
      </c>
      <c r="D35" s="46" t="s">
        <v>93</v>
      </c>
      <c r="E35" s="83" t="s">
        <v>31</v>
      </c>
      <c r="F35" s="84">
        <v>45586</v>
      </c>
      <c r="G35" s="84">
        <v>46680</v>
      </c>
      <c r="H35" s="85">
        <v>8.2650000000000001E-2</v>
      </c>
      <c r="I35" s="83">
        <v>36</v>
      </c>
      <c r="J35" s="83">
        <v>29</v>
      </c>
      <c r="K35" s="86">
        <v>27704.49</v>
      </c>
      <c r="L35" s="86">
        <v>799200</v>
      </c>
      <c r="M35" s="86">
        <v>198161.64</v>
      </c>
      <c r="N35" s="86">
        <v>997361.64</v>
      </c>
      <c r="O35" s="87">
        <v>831134.7</v>
      </c>
      <c r="P35" s="86">
        <v>166226.94</v>
      </c>
      <c r="Q35" s="88">
        <v>26</v>
      </c>
      <c r="R35" s="86">
        <v>27704.49</v>
      </c>
      <c r="S35" s="87">
        <v>803430.21</v>
      </c>
      <c r="T35" s="90">
        <v>803430.21000000008</v>
      </c>
      <c r="U35" s="91">
        <v>1.2732925824820995E-10</v>
      </c>
      <c r="V35" s="103">
        <v>1067176.9548000002</v>
      </c>
      <c r="W35" s="92">
        <v>889314.12899999996</v>
      </c>
      <c r="X35" s="38">
        <v>26</v>
      </c>
      <c r="Y35" s="104">
        <v>29643.804300000003</v>
      </c>
      <c r="Z35" s="43">
        <v>859670.32469999988</v>
      </c>
      <c r="AA35" s="44">
        <v>29643.804300000003</v>
      </c>
      <c r="AB35" s="44">
        <v>0</v>
      </c>
      <c r="AC35" s="44">
        <v>0</v>
      </c>
      <c r="AD35" s="44">
        <v>0</v>
      </c>
      <c r="AE35" s="45">
        <v>889314.12899999984</v>
      </c>
      <c r="AG35" s="19">
        <f>+AA35+AB35+AC35+AD35</f>
        <v>29643.804300000003</v>
      </c>
      <c r="AH35" s="19">
        <f>+Y35-AG35</f>
        <v>0</v>
      </c>
    </row>
    <row r="36" spans="1:34" s="15" customFormat="1" ht="17.25" customHeight="1" x14ac:dyDescent="0.25">
      <c r="A36" s="11"/>
      <c r="B36" s="42">
        <v>32</v>
      </c>
      <c r="C36" s="83" t="s">
        <v>94</v>
      </c>
      <c r="D36" s="46" t="s">
        <v>95</v>
      </c>
      <c r="E36" s="83" t="s">
        <v>31</v>
      </c>
      <c r="F36" s="84">
        <v>45689</v>
      </c>
      <c r="G36" s="84">
        <v>47119</v>
      </c>
      <c r="H36" s="85">
        <v>9.2499999999999999E-2</v>
      </c>
      <c r="I36" s="83">
        <v>48</v>
      </c>
      <c r="J36" s="83">
        <v>44</v>
      </c>
      <c r="K36" s="86">
        <v>161141.96875</v>
      </c>
      <c r="L36" s="86">
        <v>5645850</v>
      </c>
      <c r="M36" s="86">
        <v>2088964.5</v>
      </c>
      <c r="N36" s="86">
        <v>7734814.5</v>
      </c>
      <c r="O36" s="87">
        <v>7090246.625</v>
      </c>
      <c r="P36" s="86">
        <v>644567.875</v>
      </c>
      <c r="Q36" s="88"/>
      <c r="R36" s="86"/>
      <c r="S36" s="87">
        <v>7090246.625</v>
      </c>
      <c r="T36" s="90">
        <v>7090246.625</v>
      </c>
      <c r="U36" s="91">
        <v>0</v>
      </c>
      <c r="V36" s="103">
        <v>8276251.5150000006</v>
      </c>
      <c r="W36" s="92">
        <v>7586563.8887500009</v>
      </c>
      <c r="X36" s="38">
        <v>0</v>
      </c>
      <c r="Y36" s="104">
        <v>0</v>
      </c>
      <c r="Z36" s="43">
        <v>7586563.8887500009</v>
      </c>
      <c r="AA36" s="44">
        <v>0</v>
      </c>
      <c r="AB36" s="44">
        <v>0</v>
      </c>
      <c r="AC36" s="44">
        <v>0</v>
      </c>
      <c r="AD36" s="44">
        <v>0</v>
      </c>
      <c r="AE36" s="45">
        <v>7586563.8887500009</v>
      </c>
      <c r="AG36" s="19">
        <f>+AA36+AB36+AC36+AD36</f>
        <v>0</v>
      </c>
      <c r="AH36" s="19">
        <f>+Y36-AG36</f>
        <v>0</v>
      </c>
    </row>
    <row r="37" spans="1:34" s="15" customFormat="1" ht="17.25" customHeight="1" x14ac:dyDescent="0.25">
      <c r="A37" s="11"/>
      <c r="B37" s="42">
        <v>33</v>
      </c>
      <c r="C37" s="83" t="s">
        <v>96</v>
      </c>
      <c r="D37" s="46" t="s">
        <v>95</v>
      </c>
      <c r="E37" s="83" t="s">
        <v>31</v>
      </c>
      <c r="F37" s="84">
        <v>45689</v>
      </c>
      <c r="G37" s="84">
        <v>47119</v>
      </c>
      <c r="H37" s="85">
        <v>9.2499999999999999E-2</v>
      </c>
      <c r="I37" s="83">
        <v>48</v>
      </c>
      <c r="J37" s="83">
        <v>44</v>
      </c>
      <c r="K37" s="86">
        <v>89906.25</v>
      </c>
      <c r="L37" s="86">
        <v>3150000</v>
      </c>
      <c r="M37" s="86">
        <v>1165500</v>
      </c>
      <c r="N37" s="86">
        <v>4315500</v>
      </c>
      <c r="O37" s="87">
        <v>3955875</v>
      </c>
      <c r="P37" s="86">
        <v>359625</v>
      </c>
      <c r="Q37" s="88"/>
      <c r="R37" s="86"/>
      <c r="S37" s="87">
        <v>3955875</v>
      </c>
      <c r="T37" s="90">
        <v>3955875</v>
      </c>
      <c r="U37" s="91">
        <v>0</v>
      </c>
      <c r="V37" s="103">
        <v>4617585</v>
      </c>
      <c r="W37" s="92">
        <v>4232786.25</v>
      </c>
      <c r="X37" s="38">
        <v>0</v>
      </c>
      <c r="Y37" s="104">
        <v>0</v>
      </c>
      <c r="Z37" s="43">
        <v>4232786.25</v>
      </c>
      <c r="AA37" s="44">
        <v>0</v>
      </c>
      <c r="AB37" s="44">
        <v>0</v>
      </c>
      <c r="AC37" s="44">
        <v>0</v>
      </c>
      <c r="AD37" s="44">
        <v>0</v>
      </c>
      <c r="AE37" s="45">
        <v>4232786.25</v>
      </c>
      <c r="AG37" s="19">
        <f>+AA37+AB37+AC37+AD37</f>
        <v>0</v>
      </c>
      <c r="AH37" s="19">
        <f>+Y37-AG37</f>
        <v>0</v>
      </c>
    </row>
    <row r="38" spans="1:34" s="15" customFormat="1" ht="17.25" customHeight="1" x14ac:dyDescent="0.25">
      <c r="A38" s="11"/>
      <c r="B38" s="42">
        <v>34</v>
      </c>
      <c r="C38" s="83" t="s">
        <v>97</v>
      </c>
      <c r="D38" s="46" t="s">
        <v>98</v>
      </c>
      <c r="E38" s="83" t="s">
        <v>31</v>
      </c>
      <c r="F38" s="84">
        <v>45717</v>
      </c>
      <c r="G38" s="84">
        <v>47213</v>
      </c>
      <c r="H38" s="85">
        <v>0.09</v>
      </c>
      <c r="I38" s="83">
        <v>48</v>
      </c>
      <c r="J38" s="83">
        <v>44</v>
      </c>
      <c r="K38" s="86">
        <v>68822.038966666674</v>
      </c>
      <c r="L38" s="86">
        <v>2429013.14</v>
      </c>
      <c r="M38" s="86">
        <v>874444.73039999988</v>
      </c>
      <c r="N38" s="86">
        <v>3303457.8703999999</v>
      </c>
      <c r="O38" s="87">
        <v>3028169.7145333332</v>
      </c>
      <c r="P38" s="86">
        <v>275288.1558666667</v>
      </c>
      <c r="Q38" s="88"/>
      <c r="R38" s="86"/>
      <c r="S38" s="87">
        <v>3028169.7145333332</v>
      </c>
      <c r="T38" s="90">
        <v>3028169.7145333337</v>
      </c>
      <c r="U38" s="91">
        <v>4.6566128730773926E-10</v>
      </c>
      <c r="V38" s="103">
        <v>3534699.9213280003</v>
      </c>
      <c r="W38" s="92">
        <v>3240141.5945506669</v>
      </c>
      <c r="X38" s="38">
        <v>0</v>
      </c>
      <c r="Y38" s="104">
        <v>0</v>
      </c>
      <c r="Z38" s="43">
        <v>3240141.5945506669</v>
      </c>
      <c r="AA38" s="44">
        <v>0</v>
      </c>
      <c r="AB38" s="44">
        <v>0</v>
      </c>
      <c r="AC38" s="44">
        <v>0</v>
      </c>
      <c r="AD38" s="44">
        <v>0</v>
      </c>
      <c r="AE38" s="45">
        <v>3240141.5945506669</v>
      </c>
      <c r="AG38" s="19">
        <f>+AA38+AB38+AC38+AD38</f>
        <v>0</v>
      </c>
      <c r="AH38" s="19">
        <f>+Y38-AG38</f>
        <v>0</v>
      </c>
    </row>
    <row r="39" spans="1:34" s="15" customFormat="1" ht="17.25" customHeight="1" x14ac:dyDescent="0.25">
      <c r="A39" s="11"/>
      <c r="B39" s="42">
        <v>35</v>
      </c>
      <c r="C39" s="83" t="s">
        <v>99</v>
      </c>
      <c r="D39" s="46" t="s">
        <v>100</v>
      </c>
      <c r="E39" s="83" t="s">
        <v>31</v>
      </c>
      <c r="F39" s="84">
        <v>45778</v>
      </c>
      <c r="G39" s="84">
        <v>47233</v>
      </c>
      <c r="H39" s="85">
        <v>0.09</v>
      </c>
      <c r="I39" s="83">
        <v>48</v>
      </c>
      <c r="J39" s="83">
        <v>47</v>
      </c>
      <c r="K39" s="86">
        <v>65733.333333333343</v>
      </c>
      <c r="L39" s="86">
        <v>2320000</v>
      </c>
      <c r="M39" s="86">
        <v>835200.00059579103</v>
      </c>
      <c r="N39" s="86">
        <v>3155200.0005957913</v>
      </c>
      <c r="O39" s="87">
        <v>3089466.6672624578</v>
      </c>
      <c r="P39" s="86">
        <v>65733.333333333343</v>
      </c>
      <c r="Q39" s="88"/>
      <c r="R39" s="86"/>
      <c r="S39" s="87">
        <v>3089466.6672624578</v>
      </c>
      <c r="T39" s="90">
        <v>3089466.666666667</v>
      </c>
      <c r="U39" s="91">
        <v>-5.957907997071743E-4</v>
      </c>
      <c r="V39" s="103">
        <v>3376064.0006374968</v>
      </c>
      <c r="W39" s="92">
        <v>3305729.3339708298</v>
      </c>
      <c r="X39" s="38">
        <v>0</v>
      </c>
      <c r="Y39" s="104">
        <v>0</v>
      </c>
      <c r="Z39" s="43">
        <v>3305729.3339708298</v>
      </c>
      <c r="AA39" s="44">
        <v>0</v>
      </c>
      <c r="AB39" s="44">
        <v>0</v>
      </c>
      <c r="AC39" s="44">
        <v>0</v>
      </c>
      <c r="AD39" s="44">
        <v>0</v>
      </c>
      <c r="AE39" s="45">
        <v>3305729.3339708298</v>
      </c>
      <c r="AG39" s="19">
        <f>+AA39+AB39+AC39+AD39</f>
        <v>0</v>
      </c>
      <c r="AH39" s="19">
        <f>+Y39-AG39</f>
        <v>0</v>
      </c>
    </row>
    <row r="40" spans="1:34" s="15" customFormat="1" ht="17.25" customHeight="1" x14ac:dyDescent="0.25">
      <c r="A40" s="11"/>
      <c r="B40" s="42">
        <v>36</v>
      </c>
      <c r="C40" s="83" t="s">
        <v>101</v>
      </c>
      <c r="D40" s="46" t="s">
        <v>102</v>
      </c>
      <c r="E40" s="83" t="s">
        <v>31</v>
      </c>
      <c r="F40" s="84">
        <v>45748</v>
      </c>
      <c r="G40" s="84">
        <v>47202</v>
      </c>
      <c r="H40" s="85">
        <v>0.09</v>
      </c>
      <c r="I40" s="83">
        <v>48</v>
      </c>
      <c r="J40" s="83">
        <v>46</v>
      </c>
      <c r="K40" s="86">
        <v>120360</v>
      </c>
      <c r="L40" s="86">
        <v>4248000</v>
      </c>
      <c r="M40" s="86">
        <v>1529279.9639408798</v>
      </c>
      <c r="N40" s="86">
        <v>5777279.9639408793</v>
      </c>
      <c r="O40" s="87">
        <v>5536559.9639408793</v>
      </c>
      <c r="P40" s="86">
        <v>240720</v>
      </c>
      <c r="Q40" s="88"/>
      <c r="R40" s="86"/>
      <c r="S40" s="87">
        <v>5536559.9639408793</v>
      </c>
      <c r="T40" s="90">
        <v>5536560</v>
      </c>
      <c r="U40" s="91">
        <v>3.6059120669960976E-2</v>
      </c>
      <c r="V40" s="103">
        <v>6181689.5614167415</v>
      </c>
      <c r="W40" s="92">
        <v>5924119.1614167411</v>
      </c>
      <c r="X40" s="38">
        <v>0</v>
      </c>
      <c r="Y40" s="104">
        <v>0</v>
      </c>
      <c r="Z40" s="43">
        <v>5924119.1614167411</v>
      </c>
      <c r="AA40" s="44">
        <v>0</v>
      </c>
      <c r="AB40" s="44">
        <v>0</v>
      </c>
      <c r="AC40" s="44">
        <v>0</v>
      </c>
      <c r="AD40" s="44">
        <v>0</v>
      </c>
      <c r="AE40" s="45">
        <v>5924119.1614167411</v>
      </c>
      <c r="AG40" s="19">
        <f>+AA40+AB40+AC40+AD40</f>
        <v>0</v>
      </c>
      <c r="AH40" s="19">
        <f>+Y40-AG40</f>
        <v>0</v>
      </c>
    </row>
    <row r="41" spans="1:34" s="15" customFormat="1" ht="17.25" customHeight="1" x14ac:dyDescent="0.25">
      <c r="A41" s="11"/>
      <c r="B41" s="42">
        <v>37</v>
      </c>
      <c r="C41" s="83" t="s">
        <v>103</v>
      </c>
      <c r="D41" s="46" t="s">
        <v>104</v>
      </c>
      <c r="E41" s="83" t="s">
        <v>31</v>
      </c>
      <c r="F41" s="84">
        <v>45778</v>
      </c>
      <c r="G41" s="84">
        <v>47608</v>
      </c>
      <c r="H41" s="85">
        <v>9.7500000000000003E-2</v>
      </c>
      <c r="I41" s="83">
        <v>60</v>
      </c>
      <c r="J41" s="83">
        <v>59</v>
      </c>
      <c r="K41" s="86">
        <v>159460</v>
      </c>
      <c r="L41" s="86">
        <v>6432000</v>
      </c>
      <c r="M41" s="86">
        <v>3135600</v>
      </c>
      <c r="N41" s="86">
        <v>9567600</v>
      </c>
      <c r="O41" s="87">
        <v>9408140</v>
      </c>
      <c r="P41" s="86">
        <v>159460</v>
      </c>
      <c r="Q41" s="88"/>
      <c r="R41" s="86"/>
      <c r="S41" s="87">
        <v>9408140</v>
      </c>
      <c r="T41" s="90">
        <v>9408140</v>
      </c>
      <c r="U41" s="91">
        <v>0</v>
      </c>
      <c r="V41" s="103">
        <v>10237332</v>
      </c>
      <c r="W41" s="92">
        <v>10066709.800000001</v>
      </c>
      <c r="X41" s="38">
        <v>0</v>
      </c>
      <c r="Y41" s="104">
        <v>0</v>
      </c>
      <c r="Z41" s="43">
        <v>10066709.800000001</v>
      </c>
      <c r="AA41" s="44">
        <v>0</v>
      </c>
      <c r="AB41" s="44">
        <v>0</v>
      </c>
      <c r="AC41" s="44">
        <v>0</v>
      </c>
      <c r="AD41" s="44">
        <v>0</v>
      </c>
      <c r="AE41" s="45">
        <v>10066709.800000001</v>
      </c>
      <c r="AG41" s="19">
        <f>+AA41+AB41+AC41+AD41</f>
        <v>0</v>
      </c>
      <c r="AH41" s="19">
        <f>+Y41-AG41</f>
        <v>0</v>
      </c>
    </row>
    <row r="42" spans="1:34" s="15" customFormat="1" ht="17.25" customHeight="1" x14ac:dyDescent="0.25">
      <c r="A42" s="11"/>
      <c r="B42" s="42">
        <v>38</v>
      </c>
      <c r="C42" s="83" t="s">
        <v>105</v>
      </c>
      <c r="D42" s="46" t="s">
        <v>91</v>
      </c>
      <c r="E42" s="83" t="s">
        <v>106</v>
      </c>
      <c r="F42" s="84">
        <v>45580</v>
      </c>
      <c r="G42" s="84">
        <v>47376</v>
      </c>
      <c r="H42" s="85">
        <v>9.5000000000000001E-2</v>
      </c>
      <c r="I42" s="83">
        <v>60</v>
      </c>
      <c r="J42" s="83">
        <v>52</v>
      </c>
      <c r="K42" s="86">
        <v>83976.666666666672</v>
      </c>
      <c r="L42" s="86">
        <v>3416000</v>
      </c>
      <c r="M42" s="86">
        <v>1622599.9999999988</v>
      </c>
      <c r="N42" s="86">
        <v>5038599.9999999991</v>
      </c>
      <c r="O42" s="87">
        <v>4870646.666666666</v>
      </c>
      <c r="P42" s="86">
        <v>167953.33333333334</v>
      </c>
      <c r="Q42" s="99">
        <v>186</v>
      </c>
      <c r="R42" s="86">
        <v>503860.00000000006</v>
      </c>
      <c r="S42" s="87">
        <v>4366786.666666666</v>
      </c>
      <c r="T42" s="90">
        <v>4366786.666666667</v>
      </c>
      <c r="U42" s="91">
        <v>9.8953023552894592E-10</v>
      </c>
      <c r="V42" s="103">
        <v>5038599.9999999991</v>
      </c>
      <c r="W42" s="92">
        <v>4870646.666666666</v>
      </c>
      <c r="X42" s="38">
        <v>186</v>
      </c>
      <c r="Y42" s="104">
        <v>503860.00000000006</v>
      </c>
      <c r="Z42" s="43">
        <v>4366786.6666666642</v>
      </c>
      <c r="AA42" s="44">
        <v>83976.666666666672</v>
      </c>
      <c r="AB42" s="44">
        <v>83976.666666666672</v>
      </c>
      <c r="AC42" s="44">
        <v>83976.666666666672</v>
      </c>
      <c r="AD42" s="44">
        <v>251930</v>
      </c>
      <c r="AE42" s="45">
        <v>4870646.6666666651</v>
      </c>
      <c r="AG42" s="19">
        <f>+AA42+AB42+AC42+AD42</f>
        <v>503860</v>
      </c>
      <c r="AH42" s="19">
        <f>+Y42-AG42</f>
        <v>0</v>
      </c>
    </row>
    <row r="43" spans="1:34" s="15" customFormat="1" ht="17.25" customHeight="1" x14ac:dyDescent="0.25">
      <c r="A43" s="11"/>
      <c r="B43" s="42">
        <v>39</v>
      </c>
      <c r="C43" s="83" t="s">
        <v>107</v>
      </c>
      <c r="D43" s="46" t="s">
        <v>60</v>
      </c>
      <c r="E43" s="83" t="s">
        <v>106</v>
      </c>
      <c r="F43" s="84">
        <v>45651</v>
      </c>
      <c r="G43" s="84">
        <v>46351</v>
      </c>
      <c r="H43" s="85">
        <v>0.15</v>
      </c>
      <c r="I43" s="83">
        <v>24</v>
      </c>
      <c r="J43" s="83">
        <v>18</v>
      </c>
      <c r="K43" s="86">
        <v>16250</v>
      </c>
      <c r="L43" s="86">
        <v>300000</v>
      </c>
      <c r="M43" s="86">
        <v>90000</v>
      </c>
      <c r="N43" s="86">
        <v>390000</v>
      </c>
      <c r="O43" s="87">
        <v>357500</v>
      </c>
      <c r="P43" s="86">
        <v>32500</v>
      </c>
      <c r="Q43" s="99">
        <v>115</v>
      </c>
      <c r="R43" s="86">
        <v>65000</v>
      </c>
      <c r="S43" s="87">
        <v>292500</v>
      </c>
      <c r="T43" s="90">
        <v>292500</v>
      </c>
      <c r="U43" s="91">
        <v>0</v>
      </c>
      <c r="V43" s="103">
        <v>390000</v>
      </c>
      <c r="W43" s="92">
        <v>357500</v>
      </c>
      <c r="X43" s="38">
        <v>115</v>
      </c>
      <c r="Y43" s="104">
        <v>65000</v>
      </c>
      <c r="Z43" s="43">
        <v>292500</v>
      </c>
      <c r="AA43" s="44">
        <v>16250</v>
      </c>
      <c r="AB43" s="44">
        <v>16250</v>
      </c>
      <c r="AC43" s="44">
        <v>16250</v>
      </c>
      <c r="AD43" s="44">
        <v>16250</v>
      </c>
      <c r="AE43" s="45">
        <v>357500</v>
      </c>
      <c r="AG43" s="19">
        <f>+AA43+AB43+AC43+AD43</f>
        <v>65000</v>
      </c>
      <c r="AH43" s="19">
        <f>+Y43-AG43</f>
        <v>0</v>
      </c>
    </row>
    <row r="44" spans="1:34" s="15" customFormat="1" ht="17.25" customHeight="1" x14ac:dyDescent="0.25">
      <c r="A44" s="11"/>
      <c r="B44" s="42">
        <v>40</v>
      </c>
      <c r="C44" s="83" t="s">
        <v>108</v>
      </c>
      <c r="D44" s="46" t="s">
        <v>86</v>
      </c>
      <c r="E44" s="83" t="s">
        <v>106</v>
      </c>
      <c r="F44" s="84">
        <v>45536</v>
      </c>
      <c r="G44" s="84">
        <v>46966</v>
      </c>
      <c r="H44" s="85">
        <v>0.15</v>
      </c>
      <c r="I44" s="83">
        <v>48</v>
      </c>
      <c r="J44" s="83">
        <v>38</v>
      </c>
      <c r="K44" s="86">
        <v>127215.46355599401</v>
      </c>
      <c r="L44" s="86">
        <v>4571040</v>
      </c>
      <c r="M44" s="86">
        <v>1535302.2506876916</v>
      </c>
      <c r="N44" s="86">
        <v>6106342.2506876914</v>
      </c>
      <c r="O44" s="87">
        <v>4834187.6151277553</v>
      </c>
      <c r="P44" s="86">
        <v>1272154.6355599361</v>
      </c>
      <c r="Q44" s="99"/>
      <c r="R44" s="86"/>
      <c r="S44" s="87">
        <v>4834187.6151277553</v>
      </c>
      <c r="T44" s="90">
        <v>4834187.6151277721</v>
      </c>
      <c r="U44" s="91">
        <v>1.6763806343078613E-8</v>
      </c>
      <c r="V44" s="103">
        <v>6106342.2506876914</v>
      </c>
      <c r="W44" s="92">
        <v>4834187.6151277553</v>
      </c>
      <c r="X44" s="38">
        <v>0</v>
      </c>
      <c r="Y44" s="104">
        <v>0</v>
      </c>
      <c r="Z44" s="43">
        <v>4834187.6151277544</v>
      </c>
      <c r="AA44" s="44">
        <v>0</v>
      </c>
      <c r="AB44" s="44">
        <v>0</v>
      </c>
      <c r="AC44" s="44">
        <v>0</v>
      </c>
      <c r="AD44" s="44">
        <v>0</v>
      </c>
      <c r="AE44" s="45">
        <v>4834187.6151277544</v>
      </c>
      <c r="AG44" s="19">
        <f>+AA44+AB44+AC44+AD44</f>
        <v>0</v>
      </c>
      <c r="AH44" s="19">
        <f>+Y44-AG44</f>
        <v>0</v>
      </c>
    </row>
    <row r="45" spans="1:34" s="15" customFormat="1" ht="17.25" customHeight="1" x14ac:dyDescent="0.25">
      <c r="A45" s="11"/>
      <c r="B45" s="42">
        <v>41</v>
      </c>
      <c r="C45" s="83" t="s">
        <v>109</v>
      </c>
      <c r="D45" s="46" t="s">
        <v>95</v>
      </c>
      <c r="E45" s="83" t="s">
        <v>110</v>
      </c>
      <c r="F45" s="84">
        <v>45678</v>
      </c>
      <c r="G45" s="84">
        <v>47143</v>
      </c>
      <c r="H45" s="85">
        <v>0.15</v>
      </c>
      <c r="I45" s="83"/>
      <c r="J45" s="83"/>
      <c r="K45" s="86"/>
      <c r="L45" s="86">
        <v>9000000</v>
      </c>
      <c r="M45" s="86"/>
      <c r="N45" s="86"/>
      <c r="O45" s="87">
        <v>5548053.7938000001</v>
      </c>
      <c r="P45" s="86">
        <v>0</v>
      </c>
      <c r="Q45" s="99"/>
      <c r="R45" s="86"/>
      <c r="S45" s="87">
        <v>5548053.7938000001</v>
      </c>
      <c r="T45" s="90">
        <v>0</v>
      </c>
      <c r="U45" s="91">
        <v>-5548053.7938000001</v>
      </c>
      <c r="V45" s="103">
        <v>0</v>
      </c>
      <c r="W45" s="92">
        <v>5548053.7938000001</v>
      </c>
      <c r="X45" s="38">
        <v>0</v>
      </c>
      <c r="Y45" s="104">
        <v>0</v>
      </c>
      <c r="Z45" s="43">
        <v>5548053.7938000001</v>
      </c>
      <c r="AA45" s="44">
        <v>0</v>
      </c>
      <c r="AB45" s="44">
        <v>0</v>
      </c>
      <c r="AC45" s="44">
        <v>0</v>
      </c>
      <c r="AD45" s="44">
        <v>0</v>
      </c>
      <c r="AE45" s="45">
        <v>5548053.7938000001</v>
      </c>
      <c r="AG45" s="19">
        <f>+AA45+AB45+AC45+AD45</f>
        <v>0</v>
      </c>
      <c r="AH45" s="19">
        <f>+Y45-AG45</f>
        <v>0</v>
      </c>
    </row>
    <row r="46" spans="1:34" s="15" customFormat="1" ht="17.25" customHeight="1" x14ac:dyDescent="0.25">
      <c r="A46" s="11"/>
      <c r="B46" s="42">
        <v>42</v>
      </c>
      <c r="C46" s="83" t="s">
        <v>111</v>
      </c>
      <c r="D46" s="46" t="s">
        <v>112</v>
      </c>
      <c r="E46" s="83" t="s">
        <v>106</v>
      </c>
      <c r="F46" s="84">
        <v>45671</v>
      </c>
      <c r="G46" s="84">
        <v>45760</v>
      </c>
      <c r="H46" s="85">
        <v>0.15</v>
      </c>
      <c r="I46" s="83">
        <v>3</v>
      </c>
      <c r="J46" s="83">
        <v>0</v>
      </c>
      <c r="K46" s="86">
        <v>0</v>
      </c>
      <c r="L46" s="86">
        <v>7000000</v>
      </c>
      <c r="M46" s="86">
        <v>262500</v>
      </c>
      <c r="N46" s="86">
        <v>7262500</v>
      </c>
      <c r="O46" s="87">
        <v>7175000</v>
      </c>
      <c r="P46" s="86">
        <v>87500</v>
      </c>
      <c r="Q46" s="99">
        <v>68</v>
      </c>
      <c r="R46" s="86">
        <v>7175000</v>
      </c>
      <c r="S46" s="87">
        <v>0</v>
      </c>
      <c r="T46" s="90">
        <v>0</v>
      </c>
      <c r="U46" s="91">
        <v>0</v>
      </c>
      <c r="V46" s="103">
        <v>7262500</v>
      </c>
      <c r="W46" s="92">
        <v>7175000</v>
      </c>
      <c r="X46" s="38">
        <v>68</v>
      </c>
      <c r="Y46" s="104">
        <v>7175000</v>
      </c>
      <c r="Z46" s="43">
        <v>0</v>
      </c>
      <c r="AA46" s="44">
        <v>0</v>
      </c>
      <c r="AB46" s="44">
        <v>0</v>
      </c>
      <c r="AC46" s="44">
        <v>7175000</v>
      </c>
      <c r="AD46" s="44">
        <v>0</v>
      </c>
      <c r="AE46" s="45">
        <v>7175000</v>
      </c>
      <c r="AG46" s="19">
        <f>+AA46+AB46+AC46+AD46</f>
        <v>7175000</v>
      </c>
      <c r="AH46" s="19">
        <f>+Y46-AG46</f>
        <v>0</v>
      </c>
    </row>
    <row r="47" spans="1:34" s="15" customFormat="1" ht="17.25" customHeight="1" x14ac:dyDescent="0.25">
      <c r="A47" s="11"/>
      <c r="B47" s="42">
        <v>43</v>
      </c>
      <c r="C47" s="83" t="s">
        <v>113</v>
      </c>
      <c r="D47" s="46" t="s">
        <v>68</v>
      </c>
      <c r="E47" s="83" t="s">
        <v>110</v>
      </c>
      <c r="F47" s="84">
        <v>45786</v>
      </c>
      <c r="G47" s="84">
        <v>46121</v>
      </c>
      <c r="H47" s="85">
        <v>0.15</v>
      </c>
      <c r="I47" s="83"/>
      <c r="J47" s="83"/>
      <c r="K47" s="86"/>
      <c r="L47" s="86">
        <v>10000000</v>
      </c>
      <c r="M47" s="86"/>
      <c r="N47" s="86"/>
      <c r="O47" s="87">
        <v>3709135.3200000022</v>
      </c>
      <c r="P47" s="86">
        <v>0</v>
      </c>
      <c r="Q47" s="87"/>
      <c r="R47" s="86"/>
      <c r="S47" s="87">
        <v>3709135.3200000022</v>
      </c>
      <c r="T47" s="90">
        <v>0</v>
      </c>
      <c r="U47" s="91">
        <v>-3709135.3200000022</v>
      </c>
      <c r="V47" s="103">
        <v>0</v>
      </c>
      <c r="W47" s="92">
        <v>3709135.3200000022</v>
      </c>
      <c r="X47" s="38">
        <v>0</v>
      </c>
      <c r="Y47" s="104">
        <v>0</v>
      </c>
      <c r="Z47" s="43">
        <v>3709135.3200000022</v>
      </c>
      <c r="AA47" s="44">
        <v>0</v>
      </c>
      <c r="AB47" s="44">
        <v>0</v>
      </c>
      <c r="AC47" s="44">
        <v>0</v>
      </c>
      <c r="AD47" s="44">
        <v>0</v>
      </c>
      <c r="AE47" s="45">
        <v>3709135.3200000022</v>
      </c>
      <c r="AG47" s="19">
        <f>+AA47+AB47+AC47+AD47</f>
        <v>0</v>
      </c>
      <c r="AH47" s="19">
        <f>+Y47-AG47</f>
        <v>0</v>
      </c>
    </row>
    <row r="48" spans="1:34" s="15" customFormat="1" ht="17.25" customHeight="1" x14ac:dyDescent="0.25">
      <c r="A48" s="11"/>
      <c r="B48" s="42">
        <v>44</v>
      </c>
      <c r="C48" s="83" t="s">
        <v>114</v>
      </c>
      <c r="D48" s="46" t="s">
        <v>30</v>
      </c>
      <c r="E48" s="83" t="s">
        <v>115</v>
      </c>
      <c r="F48" s="84">
        <v>43525</v>
      </c>
      <c r="G48" s="84">
        <v>46081</v>
      </c>
      <c r="H48" s="85">
        <v>0.10549736999999999</v>
      </c>
      <c r="I48" s="83">
        <v>84</v>
      </c>
      <c r="J48" s="83">
        <v>15</v>
      </c>
      <c r="K48" s="86">
        <v>135401.2825177123</v>
      </c>
      <c r="L48" s="86">
        <v>8018262.4800000004</v>
      </c>
      <c r="M48" s="86">
        <v>3355445.2514878325</v>
      </c>
      <c r="N48" s="86">
        <v>11373707.731487833</v>
      </c>
      <c r="O48" s="87">
        <v>2031019.9277656805</v>
      </c>
      <c r="P48" s="86">
        <v>9342687.8037221525</v>
      </c>
      <c r="Q48" s="88"/>
      <c r="R48" s="86"/>
      <c r="S48" s="87">
        <v>2031019.9277656805</v>
      </c>
      <c r="T48" s="90">
        <v>2031019.2377656845</v>
      </c>
      <c r="U48" s="91">
        <v>-0.6899999959859997</v>
      </c>
      <c r="V48" s="103">
        <v>11373707.731487833</v>
      </c>
      <c r="W48" s="92">
        <v>2031019.9277656805</v>
      </c>
      <c r="X48" s="38">
        <v>0</v>
      </c>
      <c r="Y48" s="104">
        <v>0</v>
      </c>
      <c r="Z48" s="43">
        <v>2031019.9277656805</v>
      </c>
      <c r="AA48" s="44">
        <v>0</v>
      </c>
      <c r="AB48" s="44">
        <v>0</v>
      </c>
      <c r="AC48" s="44">
        <v>0</v>
      </c>
      <c r="AD48" s="44">
        <v>0</v>
      </c>
      <c r="AE48" s="45">
        <v>2031019.9277656805</v>
      </c>
      <c r="AG48" s="19">
        <f>+AA48+AB48+AC48+AD48</f>
        <v>0</v>
      </c>
      <c r="AH48" s="19">
        <f>+Y48-AG48</f>
        <v>0</v>
      </c>
    </row>
    <row r="49" spans="1:34" s="15" customFormat="1" ht="17.25" customHeight="1" x14ac:dyDescent="0.25">
      <c r="A49" s="11"/>
      <c r="B49" s="42">
        <v>45</v>
      </c>
      <c r="C49" s="83" t="s">
        <v>116</v>
      </c>
      <c r="D49" s="46" t="s">
        <v>66</v>
      </c>
      <c r="E49" s="83" t="s">
        <v>115</v>
      </c>
      <c r="F49" s="84">
        <v>45160</v>
      </c>
      <c r="G49" s="84">
        <v>45890</v>
      </c>
      <c r="H49" s="85">
        <v>0.15</v>
      </c>
      <c r="I49" s="83">
        <v>24</v>
      </c>
      <c r="J49" s="83">
        <v>4</v>
      </c>
      <c r="K49" s="86">
        <v>15225.713702194616</v>
      </c>
      <c r="L49" s="86">
        <v>314018.69</v>
      </c>
      <c r="M49" s="86">
        <v>51398.438852670784</v>
      </c>
      <c r="N49" s="86">
        <v>365417.1288526709</v>
      </c>
      <c r="O49" s="87">
        <v>60902.854808778502</v>
      </c>
      <c r="P49" s="86">
        <v>304514.27404389239</v>
      </c>
      <c r="Q49" s="87"/>
      <c r="R49" s="86"/>
      <c r="S49" s="87">
        <v>60902.854808778502</v>
      </c>
      <c r="T49" s="90">
        <v>60902.854808778466</v>
      </c>
      <c r="U49" s="91">
        <v>-3.637978807091713E-11</v>
      </c>
      <c r="V49" s="103">
        <v>365417.1288526709</v>
      </c>
      <c r="W49" s="92">
        <v>60902.854808778502</v>
      </c>
      <c r="X49" s="38">
        <v>0</v>
      </c>
      <c r="Y49" s="104">
        <v>0</v>
      </c>
      <c r="Z49" s="43">
        <v>60902.854808778502</v>
      </c>
      <c r="AA49" s="44">
        <v>0</v>
      </c>
      <c r="AB49" s="44">
        <v>0</v>
      </c>
      <c r="AC49" s="44">
        <v>0</v>
      </c>
      <c r="AD49" s="44">
        <v>0</v>
      </c>
      <c r="AE49" s="45">
        <v>60902.854808778502</v>
      </c>
      <c r="AG49" s="19">
        <f>+AA49+AB49+AC49+AD49</f>
        <v>0</v>
      </c>
      <c r="AH49" s="19">
        <f>+Y49-AG49</f>
        <v>0</v>
      </c>
    </row>
    <row r="50" spans="1:34" s="15" customFormat="1" ht="8.25" customHeight="1" thickBot="1" x14ac:dyDescent="0.3">
      <c r="A50" s="11"/>
      <c r="B50" s="47"/>
      <c r="C50" s="48"/>
      <c r="D50" s="49"/>
      <c r="E50" s="48"/>
      <c r="F50" s="48"/>
      <c r="G50" s="48"/>
      <c r="H50" s="50"/>
      <c r="I50" s="48"/>
      <c r="J50" s="51"/>
      <c r="K50" s="50"/>
      <c r="L50" s="52"/>
      <c r="M50" s="52"/>
      <c r="N50" s="50"/>
      <c r="O50" s="50"/>
      <c r="P50" s="53"/>
      <c r="Q50" s="50"/>
      <c r="R50" s="50"/>
      <c r="S50" s="50"/>
      <c r="T50" s="54"/>
      <c r="U50" s="55"/>
      <c r="V50" s="136">
        <v>0</v>
      </c>
      <c r="W50" s="56"/>
      <c r="X50" s="50"/>
      <c r="Y50" s="105"/>
      <c r="Z50" s="137"/>
      <c r="AA50" s="57"/>
      <c r="AB50" s="57"/>
      <c r="AC50" s="57"/>
      <c r="AD50" s="57"/>
      <c r="AE50" s="58"/>
    </row>
    <row r="51" spans="1:34" s="15" customFormat="1" ht="18.75" thickBot="1" x14ac:dyDescent="0.3">
      <c r="A51" s="11"/>
      <c r="B51" s="106"/>
      <c r="C51" s="59" t="s">
        <v>119</v>
      </c>
      <c r="D51" s="107"/>
      <c r="E51" s="59"/>
      <c r="F51" s="59"/>
      <c r="G51" s="59"/>
      <c r="H51" s="108"/>
      <c r="I51" s="59"/>
      <c r="J51" s="59"/>
      <c r="K51" s="109">
        <f>SUM(K5:K50)</f>
        <v>5206590.5834597712</v>
      </c>
      <c r="L51" s="60">
        <f>SUM(L5:L50)</f>
        <v>235881502.88505018</v>
      </c>
      <c r="M51" s="60">
        <f>SUM(M5:M50)</f>
        <v>81027358.866355881</v>
      </c>
      <c r="N51" s="60">
        <f t="shared" ref="N51:S51" si="0">SUM(N5:N50)</f>
        <v>297908861.75140601</v>
      </c>
      <c r="O51" s="60">
        <f t="shared" si="0"/>
        <v>221859788.94780815</v>
      </c>
      <c r="P51" s="60">
        <f t="shared" si="0"/>
        <v>85306261.917397842</v>
      </c>
      <c r="Q51" s="60"/>
      <c r="R51" s="60">
        <f t="shared" si="0"/>
        <v>29011672.524339404</v>
      </c>
      <c r="S51" s="60">
        <f t="shared" si="0"/>
        <v>192848116.3634688</v>
      </c>
      <c r="T51" s="60">
        <v>167946013.8793087</v>
      </c>
      <c r="U51" s="61">
        <v>-9257189.7715744078</v>
      </c>
      <c r="V51" s="62">
        <f>SUM(V5:V50)</f>
        <v>316624922.37623245</v>
      </c>
      <c r="W51" s="61">
        <f>SUM(W5:W50)</f>
        <v>235388922.94168296</v>
      </c>
      <c r="X51" s="61"/>
      <c r="Y51" s="63">
        <f>SUM(Y8:Y50)</f>
        <v>30199481.875205342</v>
      </c>
      <c r="Z51" s="62">
        <f>SUM(Z5:Z50)</f>
        <v>205189440.88726053</v>
      </c>
      <c r="AA51" s="60">
        <f>SUM(AA5:AA50)</f>
        <v>2095456.4853286461</v>
      </c>
      <c r="AB51" s="60">
        <f t="shared" ref="AB51:AE51" si="1">SUM(AB5:AB50)</f>
        <v>1847032.4023254339</v>
      </c>
      <c r="AC51" s="60">
        <f t="shared" si="1"/>
        <v>8953828.994683871</v>
      </c>
      <c r="AD51" s="60">
        <f t="shared" si="1"/>
        <v>17303164.168654814</v>
      </c>
      <c r="AE51" s="61">
        <f t="shared" si="1"/>
        <v>235388922.93825331</v>
      </c>
    </row>
    <row r="52" spans="1:34" s="15" customFormat="1" ht="3.75" customHeight="1" x14ac:dyDescent="0.25">
      <c r="A52" s="11"/>
      <c r="C52" s="13"/>
      <c r="D52" s="14"/>
      <c r="E52" s="13"/>
      <c r="F52" s="13"/>
      <c r="G52" s="13"/>
      <c r="I52" s="13"/>
      <c r="J52" s="16"/>
      <c r="M52" s="64"/>
      <c r="N52" s="65"/>
      <c r="O52" s="65"/>
      <c r="P52" s="66"/>
      <c r="Q52" s="65"/>
      <c r="R52" s="65"/>
      <c r="S52" s="65"/>
      <c r="T52" s="67"/>
      <c r="U52" s="67"/>
      <c r="V52" s="65"/>
      <c r="W52" s="65"/>
      <c r="X52" s="65"/>
      <c r="Y52" s="65"/>
    </row>
    <row r="53" spans="1:34" x14ac:dyDescent="0.25">
      <c r="G53" s="70"/>
      <c r="K53" s="135"/>
    </row>
    <row r="54" spans="1:34" x14ac:dyDescent="0.25">
      <c r="AD54" s="13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61C50-FFF2-4432-8BA5-437D51EF1FB8}">
  <dimension ref="B1:O18"/>
  <sheetViews>
    <sheetView tabSelected="1" workbookViewId="0">
      <selection activeCell="R6" sqref="R6"/>
    </sheetView>
  </sheetViews>
  <sheetFormatPr defaultRowHeight="20.25" x14ac:dyDescent="0.4"/>
  <cols>
    <col min="1" max="1" width="4" style="111" customWidth="1"/>
    <col min="2" max="2" width="9.140625" style="111"/>
    <col min="3" max="3" width="16.42578125" style="111" bestFit="1" customWidth="1"/>
    <col min="4" max="4" width="38.140625" style="111" bestFit="1" customWidth="1"/>
    <col min="5" max="5" width="9.140625" style="111"/>
    <col min="6" max="6" width="11.85546875" style="112" bestFit="1" customWidth="1"/>
    <col min="7" max="7" width="10.140625" style="112" customWidth="1"/>
    <col min="8" max="15" width="15.140625" style="113" customWidth="1"/>
    <col min="16" max="16384" width="9.140625" style="111"/>
  </cols>
  <sheetData>
    <row r="1" spans="2:15" ht="21" x14ac:dyDescent="0.4">
      <c r="B1" s="110" t="s">
        <v>0</v>
      </c>
    </row>
    <row r="2" spans="2:15" ht="21" x14ac:dyDescent="0.4">
      <c r="B2" s="110" t="s">
        <v>1</v>
      </c>
    </row>
    <row r="3" spans="2:15" ht="21" x14ac:dyDescent="0.4">
      <c r="B3" s="110"/>
    </row>
    <row r="4" spans="2:15" ht="63" x14ac:dyDescent="0.4">
      <c r="B4" s="114" t="s">
        <v>2</v>
      </c>
      <c r="C4" s="114" t="s">
        <v>3</v>
      </c>
      <c r="D4" s="115" t="s">
        <v>4</v>
      </c>
      <c r="E4" s="114" t="s">
        <v>120</v>
      </c>
      <c r="F4" s="114" t="s">
        <v>8</v>
      </c>
      <c r="G4" s="114" t="s">
        <v>9</v>
      </c>
      <c r="H4" s="116" t="s">
        <v>121</v>
      </c>
      <c r="I4" s="116" t="s">
        <v>12</v>
      </c>
      <c r="J4" s="116" t="s">
        <v>13</v>
      </c>
      <c r="K4" s="116" t="s">
        <v>14</v>
      </c>
      <c r="L4" s="116" t="s">
        <v>16</v>
      </c>
      <c r="M4" s="116" t="s">
        <v>15</v>
      </c>
      <c r="N4" s="116" t="s">
        <v>16</v>
      </c>
      <c r="O4" s="116" t="s">
        <v>15</v>
      </c>
    </row>
    <row r="5" spans="2:15" x14ac:dyDescent="0.4">
      <c r="B5" s="117">
        <v>1</v>
      </c>
      <c r="C5" s="117" t="s">
        <v>122</v>
      </c>
      <c r="D5" s="118" t="s">
        <v>123</v>
      </c>
      <c r="E5" s="117" t="s">
        <v>31</v>
      </c>
      <c r="F5" s="119">
        <f>+[1]ร้านกู๊ดวอเตอร์!F4</f>
        <v>0.15</v>
      </c>
      <c r="G5" s="117">
        <v>36</v>
      </c>
      <c r="H5" s="120">
        <f>+[1]ร้านกู๊ดวอเตอร์!H5</f>
        <v>12982.165524820703</v>
      </c>
      <c r="I5" s="120">
        <f>+[1]ร้านกู๊ดวอเตอร์!F3</f>
        <v>374500</v>
      </c>
      <c r="J5" s="120">
        <f>+[1]ร้านกู๊ดวอเตอร์!G44</f>
        <v>92857.958893545205</v>
      </c>
      <c r="K5" s="120">
        <f>+I5+J5</f>
        <v>467357.9588935452</v>
      </c>
      <c r="L5" s="121">
        <f>SUM([1]ร้านกู๊ดวอเตอร์!C8)</f>
        <v>12982.165524820703</v>
      </c>
      <c r="M5" s="121">
        <f>+K5-L5</f>
        <v>454375.79336872452</v>
      </c>
      <c r="N5" s="122">
        <v>280000</v>
      </c>
      <c r="O5" s="121">
        <f>IF((M5-N5)&lt;0,0,(M5-N5))</f>
        <v>174375.79336872452</v>
      </c>
    </row>
    <row r="6" spans="2:15" x14ac:dyDescent="0.4">
      <c r="B6" s="117">
        <v>2</v>
      </c>
      <c r="C6" s="117" t="str">
        <f>+[1]ปณชัย!F1</f>
        <v>AGA/14-LA2021</v>
      </c>
      <c r="D6" s="118" t="str">
        <f>+[1]ปณชัย!A1</f>
        <v>บริษัท ปณชัยการเกษตร อินดี้ เจริญทรัพย์ จำกัด</v>
      </c>
      <c r="E6" s="117" t="s">
        <v>31</v>
      </c>
      <c r="F6" s="119">
        <f>+[1]ปณชัย!F4</f>
        <v>0.15</v>
      </c>
      <c r="G6" s="117">
        <f>+[1]ปณชัย!F5</f>
        <v>36</v>
      </c>
      <c r="H6" s="121">
        <f>+[1]ปณชัย!H5</f>
        <v>39732.844886251245</v>
      </c>
      <c r="I6" s="121">
        <f>+[1]ปณชัย!F3</f>
        <v>1146184</v>
      </c>
      <c r="J6" s="121">
        <f>+[1]ปณชัย!G44</f>
        <v>284198.4577844672</v>
      </c>
      <c r="K6" s="120">
        <f t="shared" ref="K6:K12" si="0">+I6+J6</f>
        <v>1430382.4577844671</v>
      </c>
      <c r="L6" s="121">
        <f>SUM([1]ปณชัย!C8:C15)</f>
        <v>317862.72488625115</v>
      </c>
      <c r="M6" s="121">
        <f t="shared" ref="M6:M12" si="1">+K6-L6</f>
        <v>1112519.732898216</v>
      </c>
      <c r="N6" s="122">
        <v>1800000</v>
      </c>
      <c r="O6" s="121">
        <f>IF((M6-N6)&lt;0,0,(M6-N6))</f>
        <v>0</v>
      </c>
    </row>
    <row r="7" spans="2:15" x14ac:dyDescent="0.4">
      <c r="B7" s="117">
        <v>3</v>
      </c>
      <c r="C7" s="117" t="str">
        <f>+[1]มาโช!F1</f>
        <v>AGA/17-LA2021</v>
      </c>
      <c r="D7" s="123" t="str">
        <f>+[1]มาโช!A1</f>
        <v>บริษัท มาโชว์ โค๊ทติ้ง ไลนิ่ง จำกัด</v>
      </c>
      <c r="E7" s="117" t="s">
        <v>31</v>
      </c>
      <c r="F7" s="119">
        <f>+[1]มาโช!F4</f>
        <v>0.15</v>
      </c>
      <c r="G7" s="117">
        <f>+[1]มาโช!F5</f>
        <v>36</v>
      </c>
      <c r="H7" s="121">
        <f>+[1]มาโช!H5</f>
        <v>37388.636711483618</v>
      </c>
      <c r="I7" s="121">
        <f>+[1]มาโช!F3</f>
        <v>1078560</v>
      </c>
      <c r="J7" s="121">
        <f>+[1]มาโช!G44</f>
        <v>267430.92161341017</v>
      </c>
      <c r="K7" s="120">
        <f t="shared" si="0"/>
        <v>1345990.9216134101</v>
      </c>
      <c r="L7" s="121">
        <f>SUM([1]มาโช!C8:C13)</f>
        <v>224331.82026890171</v>
      </c>
      <c r="M7" s="121">
        <f t="shared" si="1"/>
        <v>1121659.1013445084</v>
      </c>
      <c r="N7" s="122">
        <v>20000</v>
      </c>
      <c r="O7" s="121">
        <f t="shared" ref="O7:O12" si="2">IF((M7-N7)&lt;0,0,(M7-N7))</f>
        <v>1101659.1013445084</v>
      </c>
    </row>
    <row r="8" spans="2:15" x14ac:dyDescent="0.4">
      <c r="B8" s="117">
        <v>4</v>
      </c>
      <c r="C8" s="117" t="str">
        <f>+[1]สมบัติ!F1</f>
        <v>AGA/29-LA2022</v>
      </c>
      <c r="D8" s="118" t="str">
        <f>+[1]สมบัติ!A1</f>
        <v>สมบัติกุลนารี ทรานสปอร์ต</v>
      </c>
      <c r="E8" s="117" t="s">
        <v>31</v>
      </c>
      <c r="F8" s="119">
        <f>+[1]สมบัติ!F4</f>
        <v>0.15</v>
      </c>
      <c r="G8" s="117">
        <f>+[1]สมบัติ!F5</f>
        <v>36</v>
      </c>
      <c r="H8" s="121">
        <f>+[1]สมบัติ!H5</f>
        <v>15391.405855862195</v>
      </c>
      <c r="I8" s="121">
        <f>+[1]สมบัติ!F3</f>
        <v>444000</v>
      </c>
      <c r="J8" s="121">
        <f>+[1]สมบัติ!G44</f>
        <v>110090.61081103886</v>
      </c>
      <c r="K8" s="120">
        <f t="shared" si="0"/>
        <v>554090.61081103887</v>
      </c>
      <c r="L8" s="121">
        <f>SUM([1]สมบัติ!C8:C13)-[1]สมบัติ!R13</f>
        <v>92319.760869400605</v>
      </c>
      <c r="M8" s="121">
        <f t="shared" si="1"/>
        <v>461770.8499416383</v>
      </c>
      <c r="N8" s="122">
        <v>0</v>
      </c>
      <c r="O8" s="121">
        <f t="shared" si="2"/>
        <v>461770.8499416383</v>
      </c>
    </row>
    <row r="9" spans="2:15" x14ac:dyDescent="0.4">
      <c r="B9" s="117">
        <v>5</v>
      </c>
      <c r="C9" s="117" t="str">
        <f>+[1]ชมจันทร์!F1</f>
        <v>AGA/36-LA2022</v>
      </c>
      <c r="D9" s="118" t="str">
        <f>+[1]ชมจันทร์!A1</f>
        <v>บจก.ชมจันทร์ ดราฟ</v>
      </c>
      <c r="E9" s="117" t="s">
        <v>31</v>
      </c>
      <c r="F9" s="119">
        <f>+[1]ชมจันทร์!F4</f>
        <v>0.15</v>
      </c>
      <c r="G9" s="117">
        <f>+[1]ชมจันทร์!F5</f>
        <v>60</v>
      </c>
      <c r="H9" s="121">
        <f>+[1]ชมจันทร์!H5</f>
        <v>85643.748310891446</v>
      </c>
      <c r="I9" s="121">
        <f>+[1]ชมจันทร์!F3</f>
        <v>3600000</v>
      </c>
      <c r="J9" s="121">
        <f>+[1]ชมจันทร์!G68</f>
        <v>1538624.8986534863</v>
      </c>
      <c r="K9" s="120">
        <f t="shared" si="0"/>
        <v>5138624.8986534867</v>
      </c>
      <c r="L9" s="121">
        <f>SUM([1]ชมจันทร์!C8:C12)</f>
        <v>428218.74155445723</v>
      </c>
      <c r="M9" s="121">
        <f t="shared" si="1"/>
        <v>4710406.157099029</v>
      </c>
      <c r="N9" s="122">
        <v>0</v>
      </c>
      <c r="O9" s="121">
        <f t="shared" si="2"/>
        <v>4710406.157099029</v>
      </c>
    </row>
    <row r="10" spans="2:15" x14ac:dyDescent="0.4">
      <c r="B10" s="117">
        <v>6</v>
      </c>
      <c r="C10" s="117" t="str">
        <f>+[1]มิทท!F1</f>
        <v>AGA/33-LA2022</v>
      </c>
      <c r="D10" s="118" t="str">
        <f>+[1]มิทท!A1</f>
        <v>บจก.มิทท คอร์ปอเรชั่น</v>
      </c>
      <c r="E10" s="117" t="s">
        <v>31</v>
      </c>
      <c r="F10" s="119">
        <f>+[1]มิทท!F4</f>
        <v>0.15</v>
      </c>
      <c r="G10" s="117">
        <f>+[1]มิทท!F5</f>
        <v>48</v>
      </c>
      <c r="H10" s="121">
        <f>+[1]มิทท!H5</f>
        <v>406373.45388777956</v>
      </c>
      <c r="I10" s="121">
        <f>+[1]มิทท!F3</f>
        <v>14601600</v>
      </c>
      <c r="J10" s="121">
        <f>+[1]มิทท!G56</f>
        <v>4904325.7866134178</v>
      </c>
      <c r="K10" s="120">
        <f t="shared" si="0"/>
        <v>19505925.78661342</v>
      </c>
      <c r="L10" s="121">
        <f>SUM([1]มิทท!C8:C19)</f>
        <v>4876481.4466533549</v>
      </c>
      <c r="M10" s="121">
        <f t="shared" si="1"/>
        <v>14629444.339960065</v>
      </c>
      <c r="N10" s="122">
        <f>+[1]มิทท!E8+[1]มิทท!E9+[1]มิทท!E10+5000000</f>
        <v>6304458.7869797722</v>
      </c>
      <c r="O10" s="121">
        <f t="shared" si="2"/>
        <v>8324985.5529802926</v>
      </c>
    </row>
    <row r="11" spans="2:15" x14ac:dyDescent="0.4">
      <c r="B11" s="117">
        <v>7</v>
      </c>
      <c r="C11" s="117" t="s">
        <v>124</v>
      </c>
      <c r="D11" s="118" t="str">
        <f>+'[1]สหโชค 1'!A1</f>
        <v>ร้านสหโชคเจริญพาณิชย์</v>
      </c>
      <c r="E11" s="117" t="s">
        <v>31</v>
      </c>
      <c r="F11" s="124">
        <f>+'[1]สหโชค 1'!F4</f>
        <v>8.2650600000000005E-2</v>
      </c>
      <c r="G11" s="117">
        <f>+'[1]สหโชค 1'!F5</f>
        <v>36</v>
      </c>
      <c r="H11" s="121">
        <f>+'[1]สหโชค 1'!H5</f>
        <v>92646.462809117002</v>
      </c>
      <c r="I11" s="121">
        <f>+'[1]สหโชค 1'!F3</f>
        <v>2672597.34</v>
      </c>
      <c r="J11" s="121">
        <f>+'[1]สหโชค 1'!G44</f>
        <v>662675.32112821157</v>
      </c>
      <c r="K11" s="120">
        <f t="shared" si="0"/>
        <v>3335272.6611282113</v>
      </c>
      <c r="L11" s="121">
        <v>0</v>
      </c>
      <c r="M11" s="121">
        <f t="shared" si="1"/>
        <v>3335272.6611282113</v>
      </c>
      <c r="N11" s="122">
        <v>0</v>
      </c>
      <c r="O11" s="121">
        <f t="shared" si="2"/>
        <v>3335272.6611282113</v>
      </c>
    </row>
    <row r="12" spans="2:15" x14ac:dyDescent="0.4">
      <c r="B12" s="117">
        <v>8</v>
      </c>
      <c r="C12" s="117" t="s">
        <v>125</v>
      </c>
      <c r="D12" s="118" t="str">
        <f>+'[1]สหโชค 2'!A1</f>
        <v>ร้านสหโชคเจริญพาณิชย์</v>
      </c>
      <c r="E12" s="117" t="s">
        <v>106</v>
      </c>
      <c r="F12" s="119">
        <f>+'[1]สหโชค 2'!F4</f>
        <v>0.15</v>
      </c>
      <c r="G12" s="117">
        <f>+'[1]สหโชค 2'!F5</f>
        <v>36</v>
      </c>
      <c r="H12" s="121">
        <f>+'[1]สหโชค 2'!H5</f>
        <v>20138.888888888891</v>
      </c>
      <c r="I12" s="121">
        <f>+'[1]สหโชค 2'!F3</f>
        <v>500000</v>
      </c>
      <c r="J12" s="121">
        <f>+'[1]สหโชค 2'!G44</f>
        <v>225000</v>
      </c>
      <c r="K12" s="120">
        <f t="shared" si="0"/>
        <v>725000</v>
      </c>
      <c r="L12" s="121">
        <v>0</v>
      </c>
      <c r="M12" s="121">
        <f t="shared" si="1"/>
        <v>725000</v>
      </c>
      <c r="N12" s="122">
        <v>0</v>
      </c>
      <c r="O12" s="121">
        <f t="shared" si="2"/>
        <v>725000</v>
      </c>
    </row>
    <row r="13" spans="2:15" x14ac:dyDescent="0.4">
      <c r="B13" s="112"/>
      <c r="C13" s="112"/>
      <c r="E13" s="112"/>
      <c r="F13" s="125"/>
      <c r="K13" s="126"/>
      <c r="N13" s="127"/>
    </row>
    <row r="14" spans="2:15" x14ac:dyDescent="0.4">
      <c r="B14" s="112"/>
      <c r="H14" s="121">
        <f>SUM(H5:H12)</f>
        <v>710297.6068750947</v>
      </c>
      <c r="I14" s="121">
        <f t="shared" ref="I14:O14" si="3">SUM(I5:I12)</f>
        <v>24417441.34</v>
      </c>
      <c r="J14" s="121">
        <f t="shared" si="3"/>
        <v>8085203.9554975778</v>
      </c>
      <c r="K14" s="121">
        <f t="shared" si="3"/>
        <v>32502645.295497578</v>
      </c>
      <c r="L14" s="121">
        <f t="shared" si="3"/>
        <v>5952196.6597571857</v>
      </c>
      <c r="M14" s="121">
        <f t="shared" si="3"/>
        <v>26550448.635740392</v>
      </c>
      <c r="N14" s="122">
        <f t="shared" si="3"/>
        <v>8404458.7869797722</v>
      </c>
      <c r="O14" s="128">
        <f t="shared" si="3"/>
        <v>18833470.115862403</v>
      </c>
    </row>
    <row r="15" spans="2:15" x14ac:dyDescent="0.4">
      <c r="B15" s="112"/>
    </row>
    <row r="16" spans="2:15" x14ac:dyDescent="0.4">
      <c r="B16" s="112"/>
    </row>
    <row r="17" spans="2:2" x14ac:dyDescent="0.4">
      <c r="B17" s="112"/>
    </row>
    <row r="18" spans="2:2" x14ac:dyDescent="0.4">
      <c r="B18" s="1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ลูกหนี้การค้า ณ พ.ค.68</vt:lpstr>
      <vt:lpstr>ลูกหนี้ฟ้องร้อง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Chonticha Chaisakwattana</dc:creator>
  <cp:lastModifiedBy>Agile Assets</cp:lastModifiedBy>
  <dcterms:created xsi:type="dcterms:W3CDTF">2025-06-20T09:17:26Z</dcterms:created>
  <dcterms:modified xsi:type="dcterms:W3CDTF">2025-06-24T04:24:10Z</dcterms:modified>
</cp:coreProperties>
</file>